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chael.reid\AppData\Local\Microsoft\Windows\INetCache\Content.Outlook\488A0ZLK\"/>
    </mc:Choice>
  </mc:AlternateContent>
  <xr:revisionPtr revIDLastSave="0" documentId="13_ncr:1_{1D4B3BB1-EB52-4883-B439-C91F3896499B}" xr6:coauthVersionLast="36" xr6:coauthVersionMax="36" xr10:uidLastSave="{00000000-0000-0000-0000-000000000000}"/>
  <bookViews>
    <workbookView xWindow="0" yWindow="0" windowWidth="23040" windowHeight="9300" firstSheet="1" activeTab="4" xr2:uid="{BBFFA618-4590-442D-9966-072345F13106}"/>
  </bookViews>
  <sheets>
    <sheet name="Master Budget" sheetId="2" r:id="rId1"/>
    <sheet name="Operating Budget Load" sheetId="1" r:id="rId2"/>
    <sheet name="Personnel Budget Load" sheetId="3" r:id="rId3"/>
    <sheet name="Operating Budget Worksheet" sheetId="4" r:id="rId4"/>
    <sheet name="OBW Dissemination" sheetId="17" r:id="rId5"/>
    <sheet name="OBW Data Filtered" sheetId="12" r:id="rId6"/>
    <sheet name="OBW Data Raw" sheetId="15" r:id="rId7"/>
    <sheet name="OBW Data Wrksht" sheetId="16" r:id="rId8"/>
    <sheet name="Personnel Data" sheetId="5" r:id="rId9"/>
    <sheet name="Academic Allocation" sheetId="6" r:id="rId10"/>
    <sheet name="Performance Allocation" sheetId="7" r:id="rId11"/>
    <sheet name="Peer Ratios" sheetId="8" r:id="rId12"/>
    <sheet name="Revenue Load" sheetId="9" r:id="rId13"/>
    <sheet name="Revenue Estimate" sheetId="10" r:id="rId14"/>
    <sheet name="Enrollment" sheetId="11" r:id="rId15"/>
    <sheet name="Fee Schedule" sheetId="14" r:id="rId16"/>
  </sheets>
  <externalReferences>
    <externalReference r:id="rId17"/>
  </externalReferences>
  <definedNames>
    <definedName name="_xlnm._FilterDatabase" localSheetId="5" hidden="1">'OBW Data Filtered'!$A$3:$J$1971</definedName>
    <definedName name="_xlnm._FilterDatabase" localSheetId="6" hidden="1">'OBW Data Raw'!$A$3:$H$1969</definedName>
    <definedName name="_xlnm._FilterDatabase" localSheetId="7" hidden="1">'OBW Data Wrksht'!$A$3:$H$1580</definedName>
    <definedName name="_xlnm._FilterDatabase" localSheetId="1" hidden="1">'Operating Budget Load'!$A$4:$M$247</definedName>
    <definedName name="_xlnm._FilterDatabase" localSheetId="3" hidden="1">'Operating Budget Worksheet'!$A$1:$N$337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0" i="11" l="1"/>
  <c r="R29" i="11"/>
  <c r="R28" i="11"/>
  <c r="S30" i="11"/>
  <c r="S29" i="11"/>
  <c r="S28" i="11"/>
  <c r="Q30" i="11"/>
  <c r="Q29" i="11"/>
  <c r="Q28" i="11"/>
  <c r="S25" i="11"/>
  <c r="S24" i="11"/>
  <c r="S23" i="11"/>
  <c r="S22" i="11"/>
  <c r="R25" i="11"/>
  <c r="R24" i="11"/>
  <c r="R23" i="11"/>
  <c r="R22" i="11"/>
  <c r="Q22" i="11"/>
  <c r="Q25" i="11"/>
  <c r="Q24" i="11"/>
  <c r="Q23" i="11"/>
  <c r="F198" i="5" l="1"/>
  <c r="F197" i="5"/>
  <c r="F194" i="5"/>
  <c r="F53" i="10"/>
  <c r="F52" i="10"/>
  <c r="D39" i="10"/>
  <c r="J4" i="2"/>
  <c r="I4" i="2"/>
  <c r="H4" i="2"/>
  <c r="G4" i="2"/>
  <c r="F4" i="2"/>
  <c r="E4" i="2"/>
  <c r="H1582" i="12" l="1"/>
  <c r="G1582" i="12"/>
  <c r="F1582" i="12"/>
  <c r="G36" i="5" l="1"/>
  <c r="G35" i="5"/>
  <c r="G34" i="5"/>
  <c r="G33" i="5"/>
  <c r="G32" i="5"/>
  <c r="G31" i="5"/>
  <c r="G30" i="5"/>
  <c r="G29" i="5"/>
  <c r="G28" i="5"/>
  <c r="G27" i="5"/>
  <c r="G26" i="5"/>
  <c r="G25" i="5"/>
  <c r="G24" i="5"/>
  <c r="F51" i="2" s="1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198" i="5"/>
  <c r="G197" i="5"/>
  <c r="J46" i="2" s="1"/>
  <c r="G196" i="5"/>
  <c r="H63" i="2" s="1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J29" i="2" s="1"/>
  <c r="G182" i="5"/>
  <c r="J18" i="2" s="1"/>
  <c r="G181" i="5"/>
  <c r="H15" i="2" s="1"/>
  <c r="G180" i="5"/>
  <c r="G179" i="5"/>
  <c r="G178" i="5"/>
  <c r="G177" i="5"/>
  <c r="G176" i="5"/>
  <c r="G175" i="5"/>
  <c r="G174" i="5"/>
  <c r="I36" i="2" s="1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I71" i="2" s="1"/>
  <c r="G89" i="5"/>
  <c r="G88" i="5"/>
  <c r="G87" i="5"/>
  <c r="G86" i="5"/>
  <c r="I60" i="2" s="1"/>
  <c r="G85" i="5"/>
  <c r="G84" i="5"/>
  <c r="G83" i="5"/>
  <c r="G82" i="5"/>
  <c r="G81" i="5"/>
  <c r="G80" i="5"/>
  <c r="G79" i="5"/>
  <c r="J57" i="2" s="1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J59" i="2" s="1"/>
  <c r="G52" i="5"/>
  <c r="G51" i="5"/>
  <c r="G50" i="5"/>
  <c r="J16" i="2" s="1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J74" i="2"/>
  <c r="J70" i="2"/>
  <c r="J66" i="2"/>
  <c r="J64" i="2"/>
  <c r="J55" i="2"/>
  <c r="J54" i="2"/>
  <c r="J53" i="2"/>
  <c r="J48" i="2"/>
  <c r="J47" i="2"/>
  <c r="J44" i="2"/>
  <c r="J42" i="2"/>
  <c r="J41" i="2"/>
  <c r="J38" i="2"/>
  <c r="J35" i="2"/>
  <c r="J31" i="2"/>
  <c r="J30" i="2"/>
  <c r="J28" i="2"/>
  <c r="J27" i="2"/>
  <c r="J26" i="2"/>
  <c r="J25" i="2"/>
  <c r="J24" i="2"/>
  <c r="J23" i="2"/>
  <c r="J22" i="2"/>
  <c r="J21" i="2"/>
  <c r="J13" i="2"/>
  <c r="J12" i="2"/>
  <c r="J11" i="2"/>
  <c r="I70" i="2"/>
  <c r="I66" i="2"/>
  <c r="I64" i="2"/>
  <c r="I55" i="2"/>
  <c r="I54" i="2"/>
  <c r="I53" i="2"/>
  <c r="I48" i="2"/>
  <c r="I47" i="2"/>
  <c r="I44" i="2"/>
  <c r="I42" i="2"/>
  <c r="I41" i="2"/>
  <c r="I39" i="2"/>
  <c r="I38" i="2"/>
  <c r="I35" i="2"/>
  <c r="I30" i="2"/>
  <c r="I28" i="2"/>
  <c r="I27" i="2"/>
  <c r="I26" i="2"/>
  <c r="I24" i="2"/>
  <c r="I23" i="2"/>
  <c r="I22" i="2"/>
  <c r="I21" i="2"/>
  <c r="I13" i="2"/>
  <c r="I12" i="2"/>
  <c r="I11" i="2"/>
  <c r="H70" i="2"/>
  <c r="H64" i="2"/>
  <c r="H55" i="2"/>
  <c r="H54" i="2"/>
  <c r="H53" i="2"/>
  <c r="H48" i="2"/>
  <c r="H44" i="2"/>
  <c r="H42" i="2"/>
  <c r="H41" i="2"/>
  <c r="H39" i="2"/>
  <c r="H38" i="2"/>
  <c r="H35" i="2"/>
  <c r="H31" i="2"/>
  <c r="H30" i="2"/>
  <c r="H28" i="2"/>
  <c r="H27" i="2"/>
  <c r="H26" i="2"/>
  <c r="H25" i="2"/>
  <c r="H23" i="2"/>
  <c r="H22" i="2"/>
  <c r="H21" i="2"/>
  <c r="H13" i="2"/>
  <c r="H12" i="2"/>
  <c r="G66" i="2"/>
  <c r="G64" i="2"/>
  <c r="G55" i="2"/>
  <c r="G54" i="2"/>
  <c r="G53" i="2"/>
  <c r="G48" i="2"/>
  <c r="G47" i="2"/>
  <c r="G44" i="2"/>
  <c r="G42" i="2"/>
  <c r="G41" i="2"/>
  <c r="G39" i="2"/>
  <c r="G38" i="2"/>
  <c r="G35" i="2"/>
  <c r="G31" i="2"/>
  <c r="G30" i="2"/>
  <c r="G28" i="2"/>
  <c r="G27" i="2"/>
  <c r="G26" i="2"/>
  <c r="G25" i="2"/>
  <c r="G24" i="2"/>
  <c r="G22" i="2"/>
  <c r="G21" i="2"/>
  <c r="G13" i="2"/>
  <c r="G12" i="2"/>
  <c r="G11" i="2"/>
  <c r="F74" i="2"/>
  <c r="F70" i="2"/>
  <c r="F66" i="2"/>
  <c r="F64" i="2"/>
  <c r="F55" i="2"/>
  <c r="F54" i="2"/>
  <c r="F48" i="2"/>
  <c r="F47" i="2"/>
  <c r="F44" i="2"/>
  <c r="F42" i="2"/>
  <c r="F41" i="2"/>
  <c r="F39" i="2"/>
  <c r="F35" i="2"/>
  <c r="F31" i="2"/>
  <c r="F30" i="2"/>
  <c r="F28" i="2"/>
  <c r="F27" i="2"/>
  <c r="F26" i="2"/>
  <c r="F25" i="2"/>
  <c r="F24" i="2"/>
  <c r="F23" i="2"/>
  <c r="F21" i="2"/>
  <c r="F13" i="2"/>
  <c r="F12" i="2"/>
  <c r="F11" i="2"/>
  <c r="E70" i="2"/>
  <c r="E66" i="2"/>
  <c r="E53" i="2"/>
  <c r="E47" i="2"/>
  <c r="E39" i="2"/>
  <c r="E38" i="2"/>
  <c r="E31" i="2"/>
  <c r="E25" i="2"/>
  <c r="E24" i="2"/>
  <c r="E23" i="2"/>
  <c r="E22" i="2"/>
  <c r="E11" i="2"/>
  <c r="H45" i="2" l="1"/>
  <c r="G10" i="2"/>
  <c r="E71" i="2"/>
  <c r="H36" i="2"/>
  <c r="J36" i="2"/>
  <c r="E46" i="2"/>
  <c r="E43" i="2"/>
  <c r="F46" i="2"/>
  <c r="J68" i="2"/>
  <c r="E59" i="2"/>
  <c r="G46" i="2"/>
  <c r="F59" i="2"/>
  <c r="E57" i="2"/>
  <c r="I20" i="2"/>
  <c r="G51" i="2"/>
  <c r="H51" i="2"/>
  <c r="I51" i="2"/>
  <c r="J51" i="2"/>
  <c r="G57" i="2"/>
  <c r="H57" i="2"/>
  <c r="I57" i="2"/>
  <c r="J33" i="2"/>
  <c r="H59" i="2"/>
  <c r="I19" i="2"/>
  <c r="J65" i="2"/>
  <c r="I46" i="2"/>
  <c r="I59" i="2"/>
  <c r="J50" i="2"/>
  <c r="E33" i="2"/>
  <c r="F33" i="2"/>
  <c r="I33" i="2"/>
  <c r="F36" i="2"/>
  <c r="G36" i="2"/>
  <c r="J58" i="2"/>
  <c r="H58" i="2"/>
  <c r="E58" i="2"/>
  <c r="F58" i="2"/>
  <c r="G58" i="2"/>
  <c r="J71" i="2"/>
  <c r="J259" i="1"/>
  <c r="F71" i="2"/>
  <c r="H71" i="2"/>
  <c r="H33" i="2"/>
  <c r="G18" i="2"/>
  <c r="E10" i="2"/>
  <c r="H29" i="2"/>
  <c r="F60" i="2"/>
  <c r="J19" i="2"/>
  <c r="G50" i="2"/>
  <c r="E63" i="2"/>
  <c r="G19" i="2"/>
  <c r="I63" i="2"/>
  <c r="J63" i="2"/>
  <c r="H50" i="2"/>
  <c r="F63" i="2"/>
  <c r="H19" i="2"/>
  <c r="E50" i="2"/>
  <c r="I50" i="2"/>
  <c r="E19" i="2"/>
  <c r="J258" i="1"/>
  <c r="G32" i="2"/>
  <c r="G16" i="2"/>
  <c r="F65" i="2"/>
  <c r="H65" i="2"/>
  <c r="F16" i="2"/>
  <c r="F18" i="2"/>
  <c r="H18" i="2"/>
  <c r="E60" i="2"/>
  <c r="G65" i="2"/>
  <c r="I29" i="2"/>
  <c r="G29" i="2"/>
  <c r="E61" i="2"/>
  <c r="F29" i="2"/>
  <c r="I10" i="2"/>
  <c r="J256" i="1"/>
  <c r="I52" i="2"/>
  <c r="J257" i="1"/>
  <c r="H16" i="2"/>
  <c r="I16" i="2"/>
  <c r="I18" i="2"/>
  <c r="H60" i="2"/>
  <c r="I65" i="2"/>
  <c r="J60" i="2"/>
  <c r="F15" i="2"/>
  <c r="I45" i="2"/>
  <c r="F14" i="2"/>
  <c r="E74" i="2"/>
  <c r="J255" i="1"/>
  <c r="G45" i="2"/>
  <c r="F45" i="2"/>
  <c r="I74" i="2"/>
  <c r="H74" i="2"/>
  <c r="J45" i="2"/>
  <c r="I72" i="2"/>
  <c r="F43" i="2"/>
  <c r="H32" i="2"/>
  <c r="I15" i="2"/>
  <c r="I43" i="2"/>
  <c r="J52" i="2"/>
  <c r="E49" i="2"/>
  <c r="J43" i="2"/>
  <c r="F32" i="2"/>
  <c r="G72" i="2"/>
  <c r="I32" i="2"/>
  <c r="J15" i="2"/>
  <c r="G43" i="2"/>
  <c r="H52" i="2"/>
  <c r="J72" i="2"/>
  <c r="E52" i="2"/>
  <c r="F49" i="2"/>
  <c r="G15" i="2"/>
  <c r="I49" i="2"/>
  <c r="H72" i="2"/>
  <c r="J32" i="2"/>
  <c r="E72" i="2"/>
  <c r="J9" i="2"/>
  <c r="F52" i="2"/>
  <c r="J49" i="2"/>
  <c r="G67" i="2"/>
  <c r="G49" i="2"/>
  <c r="J10" i="2"/>
  <c r="H10" i="2"/>
  <c r="E14" i="2"/>
  <c r="J67" i="2"/>
  <c r="H67" i="2"/>
  <c r="F67" i="2"/>
  <c r="I67" i="2"/>
  <c r="H69" i="2"/>
  <c r="E73" i="2"/>
  <c r="G37" i="2"/>
  <c r="G14" i="2"/>
  <c r="J20" i="2"/>
  <c r="G69" i="2"/>
  <c r="H73" i="2"/>
  <c r="I61" i="2"/>
  <c r="E69" i="2"/>
  <c r="G20" i="2"/>
  <c r="H61" i="2"/>
  <c r="F73" i="2"/>
  <c r="J14" i="2"/>
  <c r="F20" i="2"/>
  <c r="E20" i="2"/>
  <c r="F61" i="2"/>
  <c r="I14" i="2"/>
  <c r="I69" i="2"/>
  <c r="J61" i="2"/>
  <c r="J17" i="2"/>
  <c r="J69" i="2"/>
  <c r="I73" i="2"/>
  <c r="J56" i="2"/>
  <c r="J34" i="2"/>
  <c r="J73" i="2"/>
  <c r="I37" i="2"/>
  <c r="I62" i="2"/>
  <c r="I40" i="2"/>
  <c r="E17" i="2"/>
  <c r="G17" i="2"/>
  <c r="I17" i="2"/>
  <c r="F37" i="2"/>
  <c r="H37" i="2"/>
  <c r="J37" i="2"/>
  <c r="E56" i="2"/>
  <c r="E68" i="2"/>
  <c r="F62" i="2"/>
  <c r="G56" i="2"/>
  <c r="H62" i="2"/>
  <c r="I68" i="2"/>
  <c r="J62" i="2"/>
  <c r="E9" i="2"/>
  <c r="I9" i="2"/>
  <c r="E34" i="2"/>
  <c r="F40" i="2"/>
  <c r="H40" i="2"/>
  <c r="I34" i="2"/>
  <c r="J40" i="2"/>
  <c r="F17" i="2"/>
  <c r="E62" i="2"/>
  <c r="F56" i="2"/>
  <c r="F68" i="2"/>
  <c r="H56" i="2"/>
  <c r="H68" i="2"/>
  <c r="F9" i="2"/>
  <c r="H9" i="2"/>
  <c r="E40" i="2"/>
  <c r="F34" i="2"/>
  <c r="H34" i="2"/>
  <c r="E10" i="8" l="1"/>
  <c r="E9" i="8"/>
  <c r="E8" i="8"/>
  <c r="E7" i="8"/>
  <c r="E6" i="8"/>
  <c r="E5" i="8"/>
  <c r="P22" i="11" l="1"/>
  <c r="P24" i="11"/>
  <c r="P23" i="11"/>
  <c r="P25" i="11"/>
  <c r="P20" i="11"/>
  <c r="P17" i="11"/>
  <c r="P19" i="11"/>
  <c r="P18" i="11"/>
  <c r="N22" i="11"/>
  <c r="O25" i="11"/>
  <c r="O24" i="11"/>
  <c r="O23" i="11"/>
  <c r="O22" i="11"/>
  <c r="O19" i="11"/>
  <c r="O18" i="11"/>
  <c r="O17" i="11"/>
  <c r="E27" i="9"/>
  <c r="E23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D34" i="10"/>
  <c r="D29" i="10"/>
  <c r="J53" i="11"/>
  <c r="K337" i="4" l="1"/>
  <c r="L337" i="4"/>
  <c r="F57" i="10"/>
  <c r="E39" i="10"/>
  <c r="F39" i="10" s="1"/>
  <c r="E19" i="9" s="1"/>
  <c r="E34" i="10"/>
  <c r="F34" i="10" s="1"/>
  <c r="E29" i="10"/>
  <c r="F19" i="10"/>
  <c r="F21" i="10" s="1"/>
  <c r="G46" i="14"/>
  <c r="C46" i="14"/>
  <c r="N43" i="14"/>
  <c r="N46" i="14" s="1"/>
  <c r="M43" i="14"/>
  <c r="M46" i="14" s="1"/>
  <c r="L43" i="14"/>
  <c r="L46" i="14" s="1"/>
  <c r="G43" i="14"/>
  <c r="B43" i="14"/>
  <c r="B46" i="14" s="1"/>
  <c r="Q40" i="14"/>
  <c r="T40" i="14" s="1"/>
  <c r="N35" i="14"/>
  <c r="M35" i="14"/>
  <c r="L35" i="14"/>
  <c r="K35" i="14"/>
  <c r="J35" i="14"/>
  <c r="I35" i="14"/>
  <c r="H35" i="14"/>
  <c r="C35" i="14"/>
  <c r="R32" i="14"/>
  <c r="R35" i="14" s="1"/>
  <c r="P32" i="14"/>
  <c r="P35" i="14" s="1"/>
  <c r="O32" i="14"/>
  <c r="O35" i="14" s="1"/>
  <c r="N32" i="14"/>
  <c r="M32" i="14"/>
  <c r="L32" i="14"/>
  <c r="K32" i="14"/>
  <c r="K43" i="14" s="1"/>
  <c r="K46" i="14" s="1"/>
  <c r="J32" i="14"/>
  <c r="J43" i="14" s="1"/>
  <c r="J46" i="14" s="1"/>
  <c r="I32" i="14"/>
  <c r="I43" i="14" s="1"/>
  <c r="I46" i="14" s="1"/>
  <c r="H32" i="14"/>
  <c r="H43" i="14" s="1"/>
  <c r="H46" i="14" s="1"/>
  <c r="G32" i="14"/>
  <c r="G35" i="14" s="1"/>
  <c r="F32" i="14"/>
  <c r="F35" i="14" s="1"/>
  <c r="E32" i="14"/>
  <c r="E35" i="14" s="1"/>
  <c r="D32" i="14"/>
  <c r="Q32" i="14" s="1"/>
  <c r="T29" i="14"/>
  <c r="Q29" i="14"/>
  <c r="R24" i="14"/>
  <c r="C24" i="14"/>
  <c r="B24" i="14"/>
  <c r="B35" i="14" s="1"/>
  <c r="S21" i="14"/>
  <c r="S24" i="14" s="1"/>
  <c r="S32" i="14" s="1"/>
  <c r="F21" i="14"/>
  <c r="Q21" i="14" s="1"/>
  <c r="S20" i="14"/>
  <c r="F20" i="14"/>
  <c r="C20" i="14"/>
  <c r="Q20" i="14" s="1"/>
  <c r="T20" i="14" s="1"/>
  <c r="S19" i="14"/>
  <c r="F19" i="14"/>
  <c r="C19" i="14"/>
  <c r="Q19" i="14" s="1"/>
  <c r="T19" i="14" s="1"/>
  <c r="S18" i="14"/>
  <c r="Q18" i="14"/>
  <c r="T18" i="14" s="1"/>
  <c r="F18" i="14"/>
  <c r="C18" i="14"/>
  <c r="S17" i="14"/>
  <c r="Q17" i="14"/>
  <c r="T17" i="14" s="1"/>
  <c r="F17" i="14"/>
  <c r="C17" i="14"/>
  <c r="S16" i="14"/>
  <c r="F16" i="14"/>
  <c r="C16" i="14"/>
  <c r="Q16" i="14" s="1"/>
  <c r="T16" i="14" s="1"/>
  <c r="S15" i="14"/>
  <c r="F15" i="14"/>
  <c r="C15" i="14"/>
  <c r="Q15" i="14" s="1"/>
  <c r="T15" i="14" s="1"/>
  <c r="S14" i="14"/>
  <c r="F14" i="14"/>
  <c r="C14" i="14"/>
  <c r="Q14" i="14" s="1"/>
  <c r="T14" i="14" s="1"/>
  <c r="S13" i="14"/>
  <c r="F13" i="14"/>
  <c r="Q13" i="14" s="1"/>
  <c r="T13" i="14" s="1"/>
  <c r="C13" i="14"/>
  <c r="S12" i="14"/>
  <c r="F12" i="14"/>
  <c r="C12" i="14"/>
  <c r="Q12" i="14" s="1"/>
  <c r="T12" i="14" s="1"/>
  <c r="S11" i="14"/>
  <c r="F11" i="14"/>
  <c r="Q11" i="14" s="1"/>
  <c r="T11" i="14" s="1"/>
  <c r="C11" i="14"/>
  <c r="T10" i="14"/>
  <c r="Q10" i="14"/>
  <c r="M53" i="11"/>
  <c r="L53" i="11"/>
  <c r="K53" i="11"/>
  <c r="I53" i="11"/>
  <c r="H53" i="11"/>
  <c r="G53" i="11"/>
  <c r="F53" i="11"/>
  <c r="E53" i="11"/>
  <c r="D53" i="11"/>
  <c r="O50" i="11"/>
  <c r="M50" i="11"/>
  <c r="L50" i="11"/>
  <c r="K50" i="11"/>
  <c r="J50" i="11"/>
  <c r="I50" i="11"/>
  <c r="H50" i="11"/>
  <c r="G50" i="11"/>
  <c r="F50" i="11"/>
  <c r="E50" i="11"/>
  <c r="O49" i="11"/>
  <c r="P13" i="11" s="1"/>
  <c r="M49" i="11"/>
  <c r="L49" i="11"/>
  <c r="K49" i="11"/>
  <c r="J49" i="11"/>
  <c r="I49" i="11"/>
  <c r="H49" i="11"/>
  <c r="G49" i="11"/>
  <c r="F49" i="11"/>
  <c r="E49" i="11"/>
  <c r="M48" i="11"/>
  <c r="L48" i="11"/>
  <c r="K48" i="11"/>
  <c r="H48" i="11"/>
  <c r="G48" i="11"/>
  <c r="L45" i="11"/>
  <c r="M43" i="11"/>
  <c r="L43" i="11"/>
  <c r="K43" i="11"/>
  <c r="K45" i="11" s="1"/>
  <c r="J43" i="11"/>
  <c r="I43" i="11"/>
  <c r="H43" i="11"/>
  <c r="P14" i="11"/>
  <c r="D42" i="11"/>
  <c r="D50" i="11" s="1"/>
  <c r="N50" i="11" s="1"/>
  <c r="D41" i="11"/>
  <c r="D49" i="11" s="1"/>
  <c r="N49" i="11" s="1"/>
  <c r="O13" i="11" s="1"/>
  <c r="J40" i="11"/>
  <c r="J48" i="11" s="1"/>
  <c r="I40" i="11"/>
  <c r="I48" i="11" s="1"/>
  <c r="H40" i="11"/>
  <c r="G40" i="11"/>
  <c r="G43" i="11" s="1"/>
  <c r="G45" i="11" s="1"/>
  <c r="F40" i="11"/>
  <c r="F43" i="11" s="1"/>
  <c r="E40" i="11"/>
  <c r="E43" i="11" s="1"/>
  <c r="E45" i="11" s="1"/>
  <c r="D40" i="11"/>
  <c r="D48" i="11" s="1"/>
  <c r="O37" i="11"/>
  <c r="N37" i="11"/>
  <c r="M37" i="11"/>
  <c r="M45" i="11" s="1"/>
  <c r="L37" i="11"/>
  <c r="K37" i="11"/>
  <c r="J37" i="11"/>
  <c r="J45" i="11" s="1"/>
  <c r="I37" i="11"/>
  <c r="I45" i="11" s="1"/>
  <c r="H37" i="11"/>
  <c r="H45" i="11" s="1"/>
  <c r="G37" i="11"/>
  <c r="F37" i="11"/>
  <c r="F45" i="11" s="1"/>
  <c r="E37" i="11"/>
  <c r="D37" i="11"/>
  <c r="S31" i="11"/>
  <c r="R31" i="11"/>
  <c r="Q31" i="11"/>
  <c r="P31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N24" i="11"/>
  <c r="H24" i="11"/>
  <c r="K23" i="11"/>
  <c r="H23" i="11"/>
  <c r="F23" i="11"/>
  <c r="K22" i="11"/>
  <c r="J22" i="11"/>
  <c r="I22" i="11"/>
  <c r="H22" i="11"/>
  <c r="N19" i="11"/>
  <c r="M19" i="11"/>
  <c r="M24" i="11" s="1"/>
  <c r="L19" i="11"/>
  <c r="L24" i="11" s="1"/>
  <c r="K19" i="11"/>
  <c r="K24" i="11" s="1"/>
  <c r="J19" i="11"/>
  <c r="J24" i="11" s="1"/>
  <c r="I19" i="11"/>
  <c r="I24" i="11" s="1"/>
  <c r="H19" i="11"/>
  <c r="G19" i="11"/>
  <c r="F19" i="11"/>
  <c r="F24" i="11" s="1"/>
  <c r="E19" i="11"/>
  <c r="D19" i="11"/>
  <c r="N18" i="11"/>
  <c r="N23" i="11" s="1"/>
  <c r="M18" i="11"/>
  <c r="M23" i="11" s="1"/>
  <c r="L18" i="11"/>
  <c r="L23" i="11" s="1"/>
  <c r="K18" i="11"/>
  <c r="J18" i="11"/>
  <c r="J23" i="11" s="1"/>
  <c r="I18" i="11"/>
  <c r="I23" i="11" s="1"/>
  <c r="H18" i="11"/>
  <c r="G18" i="11"/>
  <c r="G23" i="11" s="1"/>
  <c r="F18" i="11"/>
  <c r="E18" i="11"/>
  <c r="D18" i="11"/>
  <c r="N17" i="11"/>
  <c r="M17" i="11"/>
  <c r="M20" i="11" s="1"/>
  <c r="M25" i="11" s="1"/>
  <c r="L17" i="11"/>
  <c r="L22" i="11" s="1"/>
  <c r="K17" i="11"/>
  <c r="K20" i="11" s="1"/>
  <c r="K25" i="11" s="1"/>
  <c r="J17" i="11"/>
  <c r="J20" i="11" s="1"/>
  <c r="J25" i="11" s="1"/>
  <c r="I17" i="11"/>
  <c r="I20" i="11" s="1"/>
  <c r="I25" i="11" s="1"/>
  <c r="H17" i="11"/>
  <c r="H20" i="11" s="1"/>
  <c r="H25" i="11" s="1"/>
  <c r="G17" i="11"/>
  <c r="G22" i="11" s="1"/>
  <c r="F17" i="11"/>
  <c r="F22" i="11" s="1"/>
  <c r="E17" i="11"/>
  <c r="E22" i="11" s="1"/>
  <c r="D17" i="11"/>
  <c r="D20" i="11" s="1"/>
  <c r="H15" i="11"/>
  <c r="F15" i="11"/>
  <c r="N14" i="11"/>
  <c r="M14" i="11"/>
  <c r="L14" i="11"/>
  <c r="K14" i="11"/>
  <c r="J14" i="11"/>
  <c r="I14" i="11"/>
  <c r="H14" i="11"/>
  <c r="G14" i="11"/>
  <c r="G24" i="11" s="1"/>
  <c r="F14" i="11"/>
  <c r="N13" i="11"/>
  <c r="M13" i="11"/>
  <c r="L13" i="11"/>
  <c r="K13" i="11"/>
  <c r="K15" i="11" s="1"/>
  <c r="J13" i="11"/>
  <c r="J15" i="11" s="1"/>
  <c r="I13" i="11"/>
  <c r="I15" i="11" s="1"/>
  <c r="H13" i="11"/>
  <c r="G13" i="11"/>
  <c r="F13" i="11"/>
  <c r="N12" i="11"/>
  <c r="N15" i="11" s="1"/>
  <c r="M12" i="11"/>
  <c r="M15" i="11" s="1"/>
  <c r="L12" i="11"/>
  <c r="L15" i="11" s="1"/>
  <c r="K12" i="11"/>
  <c r="J12" i="11"/>
  <c r="I12" i="11"/>
  <c r="H12" i="11"/>
  <c r="G12" i="11"/>
  <c r="G15" i="11" s="1"/>
  <c r="F12" i="11"/>
  <c r="E12" i="11"/>
  <c r="H3" i="11"/>
  <c r="K11" i="8"/>
  <c r="I11" i="8"/>
  <c r="J10" i="8" s="1"/>
  <c r="F11" i="8"/>
  <c r="G10" i="8" s="1"/>
  <c r="D12" i="8"/>
  <c r="B11" i="8"/>
  <c r="L10" i="8"/>
  <c r="L9" i="8"/>
  <c r="J9" i="8"/>
  <c r="L8" i="8"/>
  <c r="L7" i="8"/>
  <c r="J7" i="8"/>
  <c r="L6" i="8"/>
  <c r="L5" i="8"/>
  <c r="J5" i="8"/>
  <c r="L4" i="8"/>
  <c r="L3" i="8"/>
  <c r="J3" i="8"/>
  <c r="C14" i="7"/>
  <c r="G13" i="7"/>
  <c r="F13" i="7"/>
  <c r="H13" i="7" s="1"/>
  <c r="G12" i="7"/>
  <c r="F12" i="7"/>
  <c r="G11" i="7"/>
  <c r="F11" i="7"/>
  <c r="E10" i="7"/>
  <c r="E14" i="7" s="1"/>
  <c r="D10" i="7"/>
  <c r="D14" i="7" s="1"/>
  <c r="G9" i="7"/>
  <c r="F9" i="7"/>
  <c r="H8" i="7"/>
  <c r="G8" i="7"/>
  <c r="F8" i="7"/>
  <c r="H7" i="7"/>
  <c r="G7" i="7"/>
  <c r="F7" i="7"/>
  <c r="G6" i="7"/>
  <c r="F6" i="7"/>
  <c r="H6" i="7" s="1"/>
  <c r="G5" i="7"/>
  <c r="F5" i="7"/>
  <c r="H4" i="7"/>
  <c r="G4" i="7"/>
  <c r="F4" i="7"/>
  <c r="C2" i="7"/>
  <c r="L14" i="6"/>
  <c r="L13" i="6"/>
  <c r="L12" i="6"/>
  <c r="L11" i="6"/>
  <c r="L10" i="6"/>
  <c r="L9" i="6"/>
  <c r="L8" i="6"/>
  <c r="L7" i="6"/>
  <c r="L6" i="6"/>
  <c r="L5" i="6"/>
  <c r="G15" i="6"/>
  <c r="K15" i="6"/>
  <c r="F15" i="6"/>
  <c r="C15" i="6"/>
  <c r="D14" i="6" s="1"/>
  <c r="H9" i="8" l="1"/>
  <c r="G5" i="8"/>
  <c r="G7" i="8"/>
  <c r="G3" i="8"/>
  <c r="G9" i="8"/>
  <c r="G4" i="8"/>
  <c r="G8" i="8"/>
  <c r="J4" i="8"/>
  <c r="J8" i="8"/>
  <c r="G6" i="8"/>
  <c r="J6" i="8"/>
  <c r="E3" i="8"/>
  <c r="E4" i="8"/>
  <c r="C7" i="8"/>
  <c r="C3" i="8"/>
  <c r="C10" i="8"/>
  <c r="C9" i="8"/>
  <c r="C4" i="8"/>
  <c r="H10" i="8"/>
  <c r="C8" i="8"/>
  <c r="C6" i="8"/>
  <c r="H8" i="8"/>
  <c r="H6" i="8"/>
  <c r="H4" i="8"/>
  <c r="C5" i="8"/>
  <c r="L11" i="8"/>
  <c r="F29" i="10"/>
  <c r="F44" i="10" s="1"/>
  <c r="E44" i="10"/>
  <c r="D44" i="10"/>
  <c r="S35" i="14"/>
  <c r="S43" i="14"/>
  <c r="S46" i="14" s="1"/>
  <c r="T32" i="14"/>
  <c r="Q24" i="14"/>
  <c r="T24" i="14" s="1"/>
  <c r="T21" i="14"/>
  <c r="O43" i="14"/>
  <c r="O46" i="14" s="1"/>
  <c r="D43" i="14"/>
  <c r="D46" i="14" s="1"/>
  <c r="P43" i="14"/>
  <c r="P46" i="14" s="1"/>
  <c r="E43" i="14"/>
  <c r="E46" i="14" s="1"/>
  <c r="F43" i="14"/>
  <c r="F46" i="14" s="1"/>
  <c r="R43" i="14"/>
  <c r="R46" i="14" s="1"/>
  <c r="D35" i="14"/>
  <c r="E15" i="11"/>
  <c r="P42" i="11"/>
  <c r="Q14" i="11" s="1"/>
  <c r="O14" i="11"/>
  <c r="P41" i="11"/>
  <c r="Q13" i="11" s="1"/>
  <c r="P40" i="11"/>
  <c r="D45" i="11"/>
  <c r="N48" i="11"/>
  <c r="N20" i="11"/>
  <c r="N25" i="11" s="1"/>
  <c r="M22" i="11"/>
  <c r="E48" i="11"/>
  <c r="O48" i="11" s="1"/>
  <c r="E20" i="11"/>
  <c r="E25" i="11" s="1"/>
  <c r="F48" i="11"/>
  <c r="F20" i="11"/>
  <c r="F25" i="11" s="1"/>
  <c r="D43" i="11"/>
  <c r="E13" i="11"/>
  <c r="E23" i="11" s="1"/>
  <c r="G20" i="11"/>
  <c r="G25" i="11" s="1"/>
  <c r="E14" i="11"/>
  <c r="E24" i="11" s="1"/>
  <c r="P37" i="11"/>
  <c r="L20" i="11"/>
  <c r="L25" i="11" s="1"/>
  <c r="H3" i="8"/>
  <c r="H5" i="8"/>
  <c r="H7" i="8"/>
  <c r="H9" i="7"/>
  <c r="G14" i="7"/>
  <c r="H12" i="7"/>
  <c r="H11" i="7"/>
  <c r="H5" i="7"/>
  <c r="F10" i="7"/>
  <c r="H10" i="7" s="1"/>
  <c r="G10" i="7"/>
  <c r="D9" i="6"/>
  <c r="H9" i="6" s="1"/>
  <c r="J9" i="6" s="1"/>
  <c r="H7" i="6"/>
  <c r="J7" i="6" s="1"/>
  <c r="H14" i="6"/>
  <c r="J14" i="6" s="1"/>
  <c r="D6" i="6"/>
  <c r="H6" i="6" s="1"/>
  <c r="J6" i="6" s="1"/>
  <c r="D12" i="6"/>
  <c r="H12" i="6" s="1"/>
  <c r="J12" i="6" s="1"/>
  <c r="D7" i="6"/>
  <c r="D10" i="6"/>
  <c r="H10" i="6" s="1"/>
  <c r="J10" i="6" s="1"/>
  <c r="D13" i="6"/>
  <c r="H13" i="6" s="1"/>
  <c r="J13" i="6" s="1"/>
  <c r="D5" i="6"/>
  <c r="H5" i="6" s="1"/>
  <c r="D8" i="6"/>
  <c r="H8" i="6" s="1"/>
  <c r="J8" i="6" s="1"/>
  <c r="D11" i="6"/>
  <c r="H11" i="6" s="1"/>
  <c r="J11" i="6" s="1"/>
  <c r="G336" i="4"/>
  <c r="F336" i="4"/>
  <c r="G335" i="4"/>
  <c r="F335" i="4"/>
  <c r="G334" i="4"/>
  <c r="F334" i="4"/>
  <c r="G329" i="4"/>
  <c r="F329" i="4"/>
  <c r="G317" i="4"/>
  <c r="F317" i="4"/>
  <c r="G310" i="4"/>
  <c r="F310" i="4"/>
  <c r="G309" i="4"/>
  <c r="F309" i="4"/>
  <c r="G308" i="4"/>
  <c r="F308" i="4"/>
  <c r="G307" i="4"/>
  <c r="F307" i="4"/>
  <c r="G306" i="4"/>
  <c r="F306" i="4"/>
  <c r="G264" i="4"/>
  <c r="F264" i="4"/>
  <c r="G263" i="4"/>
  <c r="F263" i="4"/>
  <c r="G221" i="4"/>
  <c r="F221" i="4"/>
  <c r="G220" i="4"/>
  <c r="F220" i="4"/>
  <c r="G158" i="4"/>
  <c r="F158" i="4"/>
  <c r="G121" i="4"/>
  <c r="F121" i="4"/>
  <c r="G71" i="4"/>
  <c r="F71" i="4"/>
  <c r="G70" i="4"/>
  <c r="F70" i="4"/>
  <c r="G69" i="4"/>
  <c r="F69" i="4"/>
  <c r="G323" i="4"/>
  <c r="F323" i="4"/>
  <c r="G322" i="4"/>
  <c r="F322" i="4"/>
  <c r="G300" i="4"/>
  <c r="F300" i="4"/>
  <c r="G295" i="4"/>
  <c r="F295" i="4"/>
  <c r="G294" i="4"/>
  <c r="F294" i="4"/>
  <c r="G289" i="4"/>
  <c r="F289" i="4"/>
  <c r="G284" i="4"/>
  <c r="F284" i="4"/>
  <c r="G283" i="4"/>
  <c r="F283" i="4"/>
  <c r="G282" i="4"/>
  <c r="F282" i="4"/>
  <c r="G257" i="4"/>
  <c r="F257" i="4"/>
  <c r="G256" i="4"/>
  <c r="F256" i="4"/>
  <c r="G231" i="4"/>
  <c r="F231" i="4"/>
  <c r="G230" i="4"/>
  <c r="F230" i="4"/>
  <c r="G225" i="4"/>
  <c r="F225" i="4"/>
  <c r="G224" i="4"/>
  <c r="F224" i="4"/>
  <c r="G214" i="4"/>
  <c r="F214" i="4"/>
  <c r="G210" i="4"/>
  <c r="F210" i="4"/>
  <c r="G209" i="4"/>
  <c r="F209" i="4"/>
  <c r="G179" i="4"/>
  <c r="F179" i="4"/>
  <c r="G178" i="4"/>
  <c r="F178" i="4"/>
  <c r="G168" i="4"/>
  <c r="F168" i="4"/>
  <c r="G164" i="4"/>
  <c r="F164" i="4"/>
  <c r="G163" i="4"/>
  <c r="F163" i="4"/>
  <c r="G134" i="4"/>
  <c r="F134" i="4"/>
  <c r="G133" i="4"/>
  <c r="F133" i="4"/>
  <c r="G132" i="4"/>
  <c r="F132" i="4"/>
  <c r="G108" i="4"/>
  <c r="F108" i="4"/>
  <c r="G101" i="4"/>
  <c r="F101" i="4"/>
  <c r="G100" i="4"/>
  <c r="F100" i="4"/>
  <c r="G99" i="4"/>
  <c r="F99" i="4"/>
  <c r="G95" i="4"/>
  <c r="F95" i="4"/>
  <c r="G94" i="4"/>
  <c r="F94" i="4"/>
  <c r="G88" i="4"/>
  <c r="F88" i="4"/>
  <c r="G82" i="4"/>
  <c r="F82" i="4"/>
  <c r="G81" i="4"/>
  <c r="F81" i="4"/>
  <c r="G76" i="4"/>
  <c r="F76" i="4"/>
  <c r="G75" i="4"/>
  <c r="F75" i="4"/>
  <c r="G74" i="4"/>
  <c r="F74" i="4"/>
  <c r="G73" i="4"/>
  <c r="F73" i="4"/>
  <c r="G59" i="4"/>
  <c r="F59" i="4"/>
  <c r="G58" i="4"/>
  <c r="F58" i="4"/>
  <c r="G53" i="4"/>
  <c r="F53" i="4"/>
  <c r="G44" i="4"/>
  <c r="F44" i="4"/>
  <c r="G43" i="4"/>
  <c r="F43" i="4"/>
  <c r="F42" i="4"/>
  <c r="G42" i="4"/>
  <c r="G24" i="4"/>
  <c r="F24" i="4"/>
  <c r="G23" i="4"/>
  <c r="F23" i="4"/>
  <c r="G22" i="4"/>
  <c r="F22" i="4"/>
  <c r="G304" i="4"/>
  <c r="F304" i="4"/>
  <c r="G280" i="4"/>
  <c r="F280" i="4"/>
  <c r="G279" i="4"/>
  <c r="F279" i="4"/>
  <c r="G278" i="4"/>
  <c r="F278" i="4"/>
  <c r="G251" i="4"/>
  <c r="F251" i="4"/>
  <c r="G244" i="4"/>
  <c r="F244" i="4"/>
  <c r="G202" i="4"/>
  <c r="F202" i="4"/>
  <c r="G188" i="4"/>
  <c r="F188" i="4"/>
  <c r="G187" i="4"/>
  <c r="F187" i="4"/>
  <c r="G186" i="4"/>
  <c r="F186" i="4"/>
  <c r="G185" i="4"/>
  <c r="F185" i="4"/>
  <c r="G184" i="4"/>
  <c r="F184" i="4"/>
  <c r="G182" i="4"/>
  <c r="F182" i="4"/>
  <c r="G181" i="4"/>
  <c r="F181" i="4"/>
  <c r="G174" i="4"/>
  <c r="F174" i="4"/>
  <c r="G173" i="4"/>
  <c r="F173" i="4"/>
  <c r="G172" i="4"/>
  <c r="F172" i="4"/>
  <c r="G114" i="4"/>
  <c r="F114" i="4"/>
  <c r="G32" i="4"/>
  <c r="F32" i="4"/>
  <c r="G31" i="4"/>
  <c r="F31" i="4"/>
  <c r="G30" i="4"/>
  <c r="F30" i="4"/>
  <c r="G13" i="4"/>
  <c r="F13" i="4"/>
  <c r="G12" i="4"/>
  <c r="F12" i="4"/>
  <c r="G11" i="4"/>
  <c r="F11" i="4"/>
  <c r="G276" i="4"/>
  <c r="F276" i="4"/>
  <c r="G275" i="4"/>
  <c r="F275" i="4"/>
  <c r="G195" i="4"/>
  <c r="F195" i="4"/>
  <c r="G138" i="4"/>
  <c r="F138" i="4"/>
  <c r="G137" i="4"/>
  <c r="F137" i="4"/>
  <c r="G136" i="4"/>
  <c r="F136" i="4"/>
  <c r="H184" i="4" l="1"/>
  <c r="I184" i="4"/>
  <c r="J184" i="4"/>
  <c r="I138" i="4"/>
  <c r="H138" i="4"/>
  <c r="J138" i="4"/>
  <c r="J251" i="4"/>
  <c r="I251" i="4"/>
  <c r="H251" i="4"/>
  <c r="J100" i="4"/>
  <c r="I100" i="4"/>
  <c r="H100" i="4"/>
  <c r="H231" i="4"/>
  <c r="I231" i="4"/>
  <c r="J231" i="4"/>
  <c r="I13" i="4"/>
  <c r="J13" i="4"/>
  <c r="H13" i="4"/>
  <c r="I186" i="4"/>
  <c r="J186" i="4"/>
  <c r="H186" i="4"/>
  <c r="J24" i="4"/>
  <c r="H24" i="4"/>
  <c r="I24" i="4"/>
  <c r="H82" i="4"/>
  <c r="J82" i="4"/>
  <c r="I82" i="4"/>
  <c r="I163" i="4"/>
  <c r="H163" i="4"/>
  <c r="J163" i="4"/>
  <c r="I210" i="4"/>
  <c r="J210" i="4"/>
  <c r="H210" i="4"/>
  <c r="J69" i="4"/>
  <c r="I69" i="4"/>
  <c r="H69" i="4"/>
  <c r="I221" i="4"/>
  <c r="J221" i="4"/>
  <c r="H221" i="4"/>
  <c r="I309" i="4"/>
  <c r="J309" i="4"/>
  <c r="H309" i="4"/>
  <c r="I42" i="4"/>
  <c r="J42" i="4"/>
  <c r="H42" i="4"/>
  <c r="J279" i="4"/>
  <c r="I279" i="4"/>
  <c r="H279" i="4"/>
  <c r="J164" i="4"/>
  <c r="I164" i="4"/>
  <c r="H164" i="4"/>
  <c r="I294" i="4"/>
  <c r="J294" i="4"/>
  <c r="H294" i="4"/>
  <c r="H70" i="4"/>
  <c r="I70" i="4"/>
  <c r="J70" i="4"/>
  <c r="I263" i="4"/>
  <c r="J263" i="4"/>
  <c r="H263" i="4"/>
  <c r="I310" i="4"/>
  <c r="H310" i="4"/>
  <c r="J310" i="4"/>
  <c r="H174" i="4"/>
  <c r="J174" i="4"/>
  <c r="I174" i="4"/>
  <c r="H88" i="4"/>
  <c r="I88" i="4"/>
  <c r="J88" i="4"/>
  <c r="H137" i="4"/>
  <c r="I137" i="4"/>
  <c r="J137" i="4"/>
  <c r="I187" i="4"/>
  <c r="H187" i="4"/>
  <c r="J187" i="4"/>
  <c r="I108" i="4"/>
  <c r="J108" i="4"/>
  <c r="H108" i="4"/>
  <c r="J11" i="4"/>
  <c r="H11" i="4"/>
  <c r="I11" i="4"/>
  <c r="I30" i="4"/>
  <c r="J30" i="4"/>
  <c r="H30" i="4"/>
  <c r="H256" i="4"/>
  <c r="I256" i="4"/>
  <c r="J256" i="4"/>
  <c r="J181" i="4"/>
  <c r="I181" i="4"/>
  <c r="H181" i="4"/>
  <c r="I280" i="4"/>
  <c r="H280" i="4"/>
  <c r="J280" i="4"/>
  <c r="J74" i="4"/>
  <c r="I74" i="4"/>
  <c r="H74" i="4"/>
  <c r="H295" i="4"/>
  <c r="J295" i="4"/>
  <c r="I295" i="4"/>
  <c r="I264" i="4"/>
  <c r="J264" i="4"/>
  <c r="H264" i="4"/>
  <c r="I22" i="4"/>
  <c r="J22" i="4"/>
  <c r="H22" i="4"/>
  <c r="J73" i="4"/>
  <c r="I73" i="4"/>
  <c r="H73" i="4"/>
  <c r="I214" i="4"/>
  <c r="H214" i="4"/>
  <c r="J214" i="4"/>
  <c r="H31" i="4"/>
  <c r="J31" i="4"/>
  <c r="I31" i="4"/>
  <c r="J188" i="4"/>
  <c r="H188" i="4"/>
  <c r="I188" i="4"/>
  <c r="J43" i="4"/>
  <c r="I43" i="4"/>
  <c r="H43" i="4"/>
  <c r="H94" i="4"/>
  <c r="I94" i="4"/>
  <c r="J94" i="4"/>
  <c r="J168" i="4"/>
  <c r="I168" i="4"/>
  <c r="H168" i="4"/>
  <c r="I71" i="4"/>
  <c r="H71" i="4"/>
  <c r="J71" i="4"/>
  <c r="J317" i="4"/>
  <c r="H317" i="4"/>
  <c r="I317" i="4"/>
  <c r="I276" i="4"/>
  <c r="H276" i="4"/>
  <c r="J276" i="4"/>
  <c r="J32" i="4"/>
  <c r="H32" i="4"/>
  <c r="I32" i="4"/>
  <c r="I182" i="4"/>
  <c r="H182" i="4"/>
  <c r="J182" i="4"/>
  <c r="J202" i="4"/>
  <c r="I202" i="4"/>
  <c r="H202" i="4"/>
  <c r="I304" i="4"/>
  <c r="J304" i="4"/>
  <c r="H304" i="4"/>
  <c r="H44" i="4"/>
  <c r="J44" i="4"/>
  <c r="I44" i="4"/>
  <c r="H75" i="4"/>
  <c r="I75" i="4"/>
  <c r="J75" i="4"/>
  <c r="J95" i="4"/>
  <c r="I95" i="4"/>
  <c r="H95" i="4"/>
  <c r="I132" i="4"/>
  <c r="H132" i="4"/>
  <c r="J132" i="4"/>
  <c r="J178" i="4"/>
  <c r="H178" i="4"/>
  <c r="I178" i="4"/>
  <c r="H282" i="4"/>
  <c r="I282" i="4"/>
  <c r="J282" i="4"/>
  <c r="I300" i="4"/>
  <c r="H300" i="4"/>
  <c r="J300" i="4"/>
  <c r="J121" i="4"/>
  <c r="I121" i="4"/>
  <c r="H121" i="4"/>
  <c r="J306" i="4"/>
  <c r="I306" i="4"/>
  <c r="H306" i="4"/>
  <c r="I329" i="4"/>
  <c r="J329" i="4"/>
  <c r="H329" i="4"/>
  <c r="H53" i="4"/>
  <c r="I53" i="4"/>
  <c r="J53" i="4"/>
  <c r="I76" i="4"/>
  <c r="J76" i="4"/>
  <c r="H76" i="4"/>
  <c r="I99" i="4"/>
  <c r="J99" i="4"/>
  <c r="H99" i="4"/>
  <c r="J133" i="4"/>
  <c r="I133" i="4"/>
  <c r="H133" i="4"/>
  <c r="J179" i="4"/>
  <c r="H179" i="4"/>
  <c r="I179" i="4"/>
  <c r="J230" i="4"/>
  <c r="H230" i="4"/>
  <c r="I230" i="4"/>
  <c r="J283" i="4"/>
  <c r="H283" i="4"/>
  <c r="I283" i="4"/>
  <c r="J322" i="4"/>
  <c r="H322" i="4"/>
  <c r="I322" i="4"/>
  <c r="J158" i="4"/>
  <c r="I158" i="4"/>
  <c r="H158" i="4"/>
  <c r="H307" i="4"/>
  <c r="I307" i="4"/>
  <c r="J307" i="4"/>
  <c r="J334" i="4"/>
  <c r="I334" i="4"/>
  <c r="H334" i="4"/>
  <c r="J185" i="4"/>
  <c r="H185" i="4"/>
  <c r="I185" i="4"/>
  <c r="I81" i="4"/>
  <c r="H81" i="4"/>
  <c r="J81" i="4"/>
  <c r="J134" i="4"/>
  <c r="I134" i="4"/>
  <c r="H134" i="4"/>
  <c r="J284" i="4"/>
  <c r="H284" i="4"/>
  <c r="I284" i="4"/>
  <c r="I323" i="4"/>
  <c r="H323" i="4"/>
  <c r="J323" i="4"/>
  <c r="J220" i="4"/>
  <c r="I220" i="4"/>
  <c r="H220" i="4"/>
  <c r="J308" i="4"/>
  <c r="H308" i="4"/>
  <c r="I308" i="4"/>
  <c r="I335" i="4"/>
  <c r="J335" i="4"/>
  <c r="H335" i="4"/>
  <c r="J244" i="4"/>
  <c r="H244" i="4"/>
  <c r="I244" i="4"/>
  <c r="J12" i="4"/>
  <c r="I12" i="4"/>
  <c r="H12" i="4"/>
  <c r="I23" i="4"/>
  <c r="J23" i="4"/>
  <c r="H23" i="4"/>
  <c r="I114" i="4"/>
  <c r="H114" i="4"/>
  <c r="J114" i="4"/>
  <c r="H172" i="4"/>
  <c r="J172" i="4"/>
  <c r="I172" i="4"/>
  <c r="H58" i="4"/>
  <c r="J58" i="4"/>
  <c r="I58" i="4"/>
  <c r="I209" i="4"/>
  <c r="H209" i="4"/>
  <c r="J209" i="4"/>
  <c r="H195" i="4"/>
  <c r="J195" i="4"/>
  <c r="I195" i="4"/>
  <c r="J173" i="4"/>
  <c r="I173" i="4"/>
  <c r="H173" i="4"/>
  <c r="I278" i="4"/>
  <c r="J278" i="4"/>
  <c r="H278" i="4"/>
  <c r="I59" i="4"/>
  <c r="H59" i="4"/>
  <c r="J59" i="4"/>
  <c r="H101" i="4"/>
  <c r="J101" i="4"/>
  <c r="I101" i="4"/>
  <c r="J336" i="4"/>
  <c r="H336" i="4"/>
  <c r="I336" i="4"/>
  <c r="I289" i="4"/>
  <c r="H289" i="4"/>
  <c r="J289" i="4"/>
  <c r="I275" i="4"/>
  <c r="H275" i="4"/>
  <c r="J275" i="4"/>
  <c r="I257" i="4"/>
  <c r="J257" i="4"/>
  <c r="H257" i="4"/>
  <c r="I225" i="4"/>
  <c r="J225" i="4"/>
  <c r="H225" i="4"/>
  <c r="H224" i="4"/>
  <c r="J224" i="4"/>
  <c r="I224" i="4"/>
  <c r="I136" i="4"/>
  <c r="H136" i="4"/>
  <c r="J136" i="4"/>
  <c r="H14" i="7"/>
  <c r="Q43" i="14"/>
  <c r="T35" i="14"/>
  <c r="Q35" i="14"/>
  <c r="P12" i="11"/>
  <c r="O43" i="11"/>
  <c r="O45" i="11" s="1"/>
  <c r="O12" i="11"/>
  <c r="N43" i="11"/>
  <c r="N45" i="11" s="1"/>
  <c r="P43" i="11"/>
  <c r="P45" i="11" s="1"/>
  <c r="Q12" i="11"/>
  <c r="Q18" i="11"/>
  <c r="Q35" i="11" s="1"/>
  <c r="Q19" i="11"/>
  <c r="Q36" i="11" s="1"/>
  <c r="F14" i="7"/>
  <c r="J5" i="6"/>
  <c r="J15" i="6" s="1"/>
  <c r="H15" i="6"/>
  <c r="D15" i="6"/>
  <c r="H66" i="2" l="1"/>
  <c r="T43" i="14"/>
  <c r="T46" i="14" s="1"/>
  <c r="Q46" i="14"/>
  <c r="Q41" i="11"/>
  <c r="R13" i="11" s="1"/>
  <c r="R18" i="11" s="1"/>
  <c r="R35" i="11" s="1"/>
  <c r="D32" i="10" s="1"/>
  <c r="O20" i="11"/>
  <c r="O15" i="11"/>
  <c r="P15" i="11"/>
  <c r="Q15" i="11"/>
  <c r="Q17" i="11"/>
  <c r="Q42" i="11"/>
  <c r="R14" i="11" s="1"/>
  <c r="R19" i="11" s="1"/>
  <c r="R36" i="11" s="1"/>
  <c r="D37" i="10" s="1"/>
  <c r="E32" i="10" l="1"/>
  <c r="E37" i="10"/>
  <c r="Q34" i="11"/>
  <c r="Q20" i="11"/>
  <c r="R42" i="11"/>
  <c r="S14" i="11" s="1"/>
  <c r="S19" i="11" s="1"/>
  <c r="S36" i="11" s="1"/>
  <c r="R41" i="11"/>
  <c r="S13" i="11" s="1"/>
  <c r="S18" i="11" s="1"/>
  <c r="S35" i="11" s="1"/>
  <c r="G333" i="4"/>
  <c r="G332" i="4"/>
  <c r="G331" i="4"/>
  <c r="G330" i="4"/>
  <c r="G328" i="4"/>
  <c r="G327" i="4"/>
  <c r="G326" i="4"/>
  <c r="G325" i="4"/>
  <c r="G324" i="4"/>
  <c r="G321" i="4"/>
  <c r="G320" i="4"/>
  <c r="G319" i="4"/>
  <c r="G318" i="4"/>
  <c r="G316" i="4"/>
  <c r="G315" i="4"/>
  <c r="G314" i="4"/>
  <c r="G313" i="4"/>
  <c r="G312" i="4"/>
  <c r="G311" i="4"/>
  <c r="G305" i="4"/>
  <c r="G303" i="4"/>
  <c r="G302" i="4"/>
  <c r="G301" i="4"/>
  <c r="G299" i="4"/>
  <c r="G298" i="4"/>
  <c r="G297" i="4"/>
  <c r="G296" i="4"/>
  <c r="G293" i="4"/>
  <c r="G292" i="4"/>
  <c r="G291" i="4"/>
  <c r="G290" i="4"/>
  <c r="G288" i="4"/>
  <c r="G287" i="4"/>
  <c r="G286" i="4"/>
  <c r="G285" i="4"/>
  <c r="G281" i="4"/>
  <c r="G277" i="4"/>
  <c r="G274" i="4"/>
  <c r="G273" i="4"/>
  <c r="G272" i="4"/>
  <c r="G271" i="4"/>
  <c r="G270" i="4"/>
  <c r="G269" i="4"/>
  <c r="G268" i="4"/>
  <c r="G267" i="4"/>
  <c r="G266" i="4"/>
  <c r="G265" i="4"/>
  <c r="G262" i="4"/>
  <c r="G261" i="4"/>
  <c r="G260" i="4"/>
  <c r="G259" i="4"/>
  <c r="G258" i="4"/>
  <c r="G255" i="4"/>
  <c r="G254" i="4"/>
  <c r="G253" i="4"/>
  <c r="G252" i="4"/>
  <c r="G250" i="4"/>
  <c r="G249" i="4"/>
  <c r="G248" i="4"/>
  <c r="G247" i="4"/>
  <c r="G246" i="4"/>
  <c r="G245" i="4"/>
  <c r="G243" i="4"/>
  <c r="G242" i="4"/>
  <c r="G241" i="4"/>
  <c r="G240" i="4"/>
  <c r="G239" i="4"/>
  <c r="G238" i="4"/>
  <c r="G237" i="4"/>
  <c r="G236" i="4"/>
  <c r="G235" i="4"/>
  <c r="G234" i="4"/>
  <c r="G233" i="4"/>
  <c r="G232" i="4"/>
  <c r="G229" i="4"/>
  <c r="G228" i="4"/>
  <c r="G227" i="4"/>
  <c r="G226" i="4"/>
  <c r="G223" i="4"/>
  <c r="G222" i="4"/>
  <c r="G219" i="4"/>
  <c r="G218" i="4"/>
  <c r="G217" i="4"/>
  <c r="G216" i="4"/>
  <c r="G215" i="4"/>
  <c r="G213" i="4"/>
  <c r="G212" i="4"/>
  <c r="G211" i="4"/>
  <c r="G208" i="4"/>
  <c r="G207" i="4"/>
  <c r="G206" i="4"/>
  <c r="G205" i="4"/>
  <c r="G204" i="4"/>
  <c r="G203" i="4"/>
  <c r="G201" i="4"/>
  <c r="G200" i="4"/>
  <c r="G199" i="4"/>
  <c r="G198" i="4"/>
  <c r="G197" i="4"/>
  <c r="G196" i="4"/>
  <c r="G194" i="4"/>
  <c r="G193" i="4"/>
  <c r="G192" i="4"/>
  <c r="G191" i="4"/>
  <c r="G190" i="4"/>
  <c r="G189" i="4"/>
  <c r="G183" i="4"/>
  <c r="G180" i="4"/>
  <c r="G177" i="4"/>
  <c r="G176" i="4"/>
  <c r="G175" i="4"/>
  <c r="G171" i="4"/>
  <c r="G170" i="4"/>
  <c r="G169" i="4"/>
  <c r="G167" i="4"/>
  <c r="G166" i="4"/>
  <c r="G165" i="4"/>
  <c r="G162" i="4"/>
  <c r="G161" i="4"/>
  <c r="G160" i="4"/>
  <c r="G159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40" i="4"/>
  <c r="G139" i="4"/>
  <c r="G135" i="4"/>
  <c r="G131" i="4"/>
  <c r="G130" i="4"/>
  <c r="G129" i="4"/>
  <c r="G128" i="4"/>
  <c r="G127" i="4"/>
  <c r="G126" i="4"/>
  <c r="G125" i="4"/>
  <c r="G124" i="4"/>
  <c r="G123" i="4"/>
  <c r="G122" i="4"/>
  <c r="G120" i="4"/>
  <c r="G119" i="4"/>
  <c r="G118" i="4"/>
  <c r="G117" i="4"/>
  <c r="G116" i="4"/>
  <c r="G115" i="4"/>
  <c r="G113" i="4"/>
  <c r="G112" i="4"/>
  <c r="G111" i="4"/>
  <c r="G110" i="4"/>
  <c r="G109" i="4"/>
  <c r="G107" i="4"/>
  <c r="G106" i="4"/>
  <c r="G105" i="4"/>
  <c r="G104" i="4"/>
  <c r="G103" i="4"/>
  <c r="G102" i="4"/>
  <c r="G98" i="4"/>
  <c r="G97" i="4"/>
  <c r="G96" i="4"/>
  <c r="G93" i="4"/>
  <c r="G92" i="4"/>
  <c r="G91" i="4"/>
  <c r="G90" i="4"/>
  <c r="G89" i="4"/>
  <c r="G87" i="4"/>
  <c r="G86" i="4"/>
  <c r="G85" i="4"/>
  <c r="G84" i="4"/>
  <c r="G83" i="4"/>
  <c r="G80" i="4"/>
  <c r="G79" i="4"/>
  <c r="G78" i="4"/>
  <c r="G77" i="4"/>
  <c r="G72" i="4"/>
  <c r="G68" i="4"/>
  <c r="G67" i="4"/>
  <c r="G66" i="4"/>
  <c r="G65" i="4"/>
  <c r="G64" i="4"/>
  <c r="G63" i="4"/>
  <c r="G62" i="4"/>
  <c r="G61" i="4"/>
  <c r="G60" i="4"/>
  <c r="G57" i="4"/>
  <c r="G56" i="4"/>
  <c r="G55" i="4"/>
  <c r="G54" i="4"/>
  <c r="G52" i="4"/>
  <c r="G51" i="4"/>
  <c r="G50" i="4"/>
  <c r="G49" i="4"/>
  <c r="G48" i="4"/>
  <c r="G47" i="4"/>
  <c r="G46" i="4"/>
  <c r="G45" i="4"/>
  <c r="G41" i="4"/>
  <c r="G40" i="4"/>
  <c r="G39" i="4"/>
  <c r="G38" i="4"/>
  <c r="G37" i="4"/>
  <c r="G36" i="4"/>
  <c r="G35" i="4"/>
  <c r="G34" i="4"/>
  <c r="G33" i="4"/>
  <c r="G29" i="4"/>
  <c r="G28" i="4"/>
  <c r="G27" i="4"/>
  <c r="G26" i="4"/>
  <c r="G25" i="4"/>
  <c r="G21" i="4"/>
  <c r="G20" i="4"/>
  <c r="G19" i="4"/>
  <c r="G18" i="4"/>
  <c r="G17" i="4"/>
  <c r="G16" i="4"/>
  <c r="G15" i="4"/>
  <c r="G14" i="4"/>
  <c r="G10" i="4"/>
  <c r="G9" i="4"/>
  <c r="G8" i="4"/>
  <c r="G7" i="4"/>
  <c r="G6" i="4"/>
  <c r="G5" i="4"/>
  <c r="G4" i="4"/>
  <c r="F333" i="4"/>
  <c r="F332" i="4"/>
  <c r="F331" i="4"/>
  <c r="F330" i="4"/>
  <c r="F328" i="4"/>
  <c r="F327" i="4"/>
  <c r="F326" i="4"/>
  <c r="F325" i="4"/>
  <c r="F324" i="4"/>
  <c r="F321" i="4"/>
  <c r="F320" i="4"/>
  <c r="F319" i="4"/>
  <c r="F318" i="4"/>
  <c r="F316" i="4"/>
  <c r="F315" i="4"/>
  <c r="F314" i="4"/>
  <c r="F313" i="4"/>
  <c r="F312" i="4"/>
  <c r="F311" i="4"/>
  <c r="F305" i="4"/>
  <c r="F303" i="4"/>
  <c r="F302" i="4"/>
  <c r="F301" i="4"/>
  <c r="F299" i="4"/>
  <c r="F298" i="4"/>
  <c r="F297" i="4"/>
  <c r="F296" i="4"/>
  <c r="F293" i="4"/>
  <c r="F292" i="4"/>
  <c r="F291" i="4"/>
  <c r="F290" i="4"/>
  <c r="F288" i="4"/>
  <c r="F287" i="4"/>
  <c r="F286" i="4"/>
  <c r="F285" i="4"/>
  <c r="F281" i="4"/>
  <c r="F277" i="4"/>
  <c r="F274" i="4"/>
  <c r="F273" i="4"/>
  <c r="F272" i="4"/>
  <c r="F271" i="4"/>
  <c r="F270" i="4"/>
  <c r="F269" i="4"/>
  <c r="F268" i="4"/>
  <c r="F267" i="4"/>
  <c r="F266" i="4"/>
  <c r="F265" i="4"/>
  <c r="F262" i="4"/>
  <c r="F261" i="4"/>
  <c r="F260" i="4"/>
  <c r="F259" i="4"/>
  <c r="F258" i="4"/>
  <c r="F255" i="4"/>
  <c r="F254" i="4"/>
  <c r="F253" i="4"/>
  <c r="F252" i="4"/>
  <c r="F250" i="4"/>
  <c r="F249" i="4"/>
  <c r="F248" i="4"/>
  <c r="F247" i="4"/>
  <c r="F246" i="4"/>
  <c r="F245" i="4"/>
  <c r="F243" i="4"/>
  <c r="F242" i="4"/>
  <c r="F241" i="4"/>
  <c r="F240" i="4"/>
  <c r="F239" i="4"/>
  <c r="F238" i="4"/>
  <c r="F237" i="4"/>
  <c r="F236" i="4"/>
  <c r="F235" i="4"/>
  <c r="F234" i="4"/>
  <c r="F233" i="4"/>
  <c r="F232" i="4"/>
  <c r="F229" i="4"/>
  <c r="F228" i="4"/>
  <c r="F227" i="4"/>
  <c r="F226" i="4"/>
  <c r="F223" i="4"/>
  <c r="F222" i="4"/>
  <c r="F219" i="4"/>
  <c r="F218" i="4"/>
  <c r="F217" i="4"/>
  <c r="F216" i="4"/>
  <c r="F215" i="4"/>
  <c r="F213" i="4"/>
  <c r="F212" i="4"/>
  <c r="F211" i="4"/>
  <c r="F208" i="4"/>
  <c r="F207" i="4"/>
  <c r="F206" i="4"/>
  <c r="F205" i="4"/>
  <c r="F204" i="4"/>
  <c r="F203" i="4"/>
  <c r="F201" i="4"/>
  <c r="F200" i="4"/>
  <c r="F199" i="4"/>
  <c r="F198" i="4"/>
  <c r="F197" i="4"/>
  <c r="F196" i="4"/>
  <c r="F194" i="4"/>
  <c r="F193" i="4"/>
  <c r="F192" i="4"/>
  <c r="F191" i="4"/>
  <c r="F190" i="4"/>
  <c r="F189" i="4"/>
  <c r="F183" i="4"/>
  <c r="F180" i="4"/>
  <c r="F177" i="4"/>
  <c r="F176" i="4"/>
  <c r="F175" i="4"/>
  <c r="F171" i="4"/>
  <c r="F170" i="4"/>
  <c r="F169" i="4"/>
  <c r="F167" i="4"/>
  <c r="F166" i="4"/>
  <c r="F165" i="4"/>
  <c r="F162" i="4"/>
  <c r="F161" i="4"/>
  <c r="F160" i="4"/>
  <c r="F159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5" i="4"/>
  <c r="F131" i="4"/>
  <c r="F130" i="4"/>
  <c r="F129" i="4"/>
  <c r="F128" i="4"/>
  <c r="F127" i="4"/>
  <c r="F126" i="4"/>
  <c r="F125" i="4"/>
  <c r="F124" i="4"/>
  <c r="F123" i="4"/>
  <c r="F122" i="4"/>
  <c r="F120" i="4"/>
  <c r="F119" i="4"/>
  <c r="F118" i="4"/>
  <c r="F117" i="4"/>
  <c r="F116" i="4"/>
  <c r="F115" i="4"/>
  <c r="F113" i="4"/>
  <c r="F112" i="4"/>
  <c r="F111" i="4"/>
  <c r="F110" i="4"/>
  <c r="F109" i="4"/>
  <c r="F107" i="4"/>
  <c r="F106" i="4"/>
  <c r="F105" i="4"/>
  <c r="F104" i="4"/>
  <c r="F103" i="4"/>
  <c r="F102" i="4"/>
  <c r="F98" i="4"/>
  <c r="F97" i="4"/>
  <c r="F96" i="4"/>
  <c r="F93" i="4"/>
  <c r="F92" i="4"/>
  <c r="F91" i="4"/>
  <c r="F90" i="4"/>
  <c r="F89" i="4"/>
  <c r="F87" i="4"/>
  <c r="F86" i="4"/>
  <c r="F85" i="4"/>
  <c r="F84" i="4"/>
  <c r="F83" i="4"/>
  <c r="F80" i="4"/>
  <c r="F79" i="4"/>
  <c r="F78" i="4"/>
  <c r="F77" i="4"/>
  <c r="F72" i="4"/>
  <c r="F68" i="4"/>
  <c r="F67" i="4"/>
  <c r="F66" i="4"/>
  <c r="F65" i="4"/>
  <c r="F64" i="4"/>
  <c r="F63" i="4"/>
  <c r="F62" i="4"/>
  <c r="F61" i="4"/>
  <c r="F60" i="4"/>
  <c r="F57" i="4"/>
  <c r="F56" i="4"/>
  <c r="F55" i="4"/>
  <c r="F54" i="4"/>
  <c r="F52" i="4"/>
  <c r="F51" i="4"/>
  <c r="F50" i="4"/>
  <c r="F49" i="4"/>
  <c r="F48" i="4"/>
  <c r="F47" i="4"/>
  <c r="F46" i="4"/>
  <c r="F45" i="4"/>
  <c r="F41" i="4"/>
  <c r="F40" i="4"/>
  <c r="F39" i="4"/>
  <c r="F38" i="4"/>
  <c r="F37" i="4"/>
  <c r="F36" i="4"/>
  <c r="F35" i="4"/>
  <c r="F34" i="4"/>
  <c r="F33" i="4"/>
  <c r="F29" i="4"/>
  <c r="F28" i="4"/>
  <c r="F27" i="4"/>
  <c r="F26" i="4"/>
  <c r="F25" i="4"/>
  <c r="F21" i="4"/>
  <c r="F20" i="4"/>
  <c r="F19" i="4"/>
  <c r="F18" i="4"/>
  <c r="F17" i="4"/>
  <c r="F16" i="4"/>
  <c r="F15" i="4"/>
  <c r="F14" i="4"/>
  <c r="F10" i="4"/>
  <c r="F9" i="4"/>
  <c r="F8" i="4"/>
  <c r="F7" i="4"/>
  <c r="F6" i="4"/>
  <c r="F5" i="4"/>
  <c r="F4" i="4"/>
  <c r="R12" i="1"/>
  <c r="R11" i="1"/>
  <c r="R10" i="1"/>
  <c r="R9" i="1"/>
  <c r="R8" i="1"/>
  <c r="R7" i="1"/>
  <c r="R6" i="1"/>
  <c r="R5" i="1"/>
  <c r="F32" i="10" l="1"/>
  <c r="S41" i="11"/>
  <c r="D33" i="10"/>
  <c r="S42" i="11"/>
  <c r="D38" i="10"/>
  <c r="F37" i="10"/>
  <c r="J17" i="4"/>
  <c r="I17" i="4"/>
  <c r="H17" i="4"/>
  <c r="J50" i="4"/>
  <c r="H50" i="4"/>
  <c r="I50" i="4"/>
  <c r="I104" i="4"/>
  <c r="H104" i="4"/>
  <c r="J104" i="4"/>
  <c r="J131" i="4"/>
  <c r="H131" i="4"/>
  <c r="I131" i="4"/>
  <c r="I218" i="4"/>
  <c r="J218" i="4"/>
  <c r="H218" i="4"/>
  <c r="J146" i="4"/>
  <c r="H146" i="4"/>
  <c r="I146" i="4"/>
  <c r="I18" i="4"/>
  <c r="J18" i="4"/>
  <c r="H18" i="4"/>
  <c r="H36" i="4"/>
  <c r="J36" i="4"/>
  <c r="I36" i="4"/>
  <c r="J51" i="4"/>
  <c r="I51" i="4"/>
  <c r="H51" i="4"/>
  <c r="I66" i="4"/>
  <c r="H66" i="4"/>
  <c r="J66" i="4"/>
  <c r="J87" i="4"/>
  <c r="I87" i="4"/>
  <c r="H87" i="4"/>
  <c r="H105" i="4"/>
  <c r="J105" i="4"/>
  <c r="I105" i="4"/>
  <c r="I119" i="4"/>
  <c r="J119" i="4"/>
  <c r="H119" i="4"/>
  <c r="I135" i="4"/>
  <c r="H135" i="4"/>
  <c r="J135" i="4"/>
  <c r="I165" i="4"/>
  <c r="H165" i="4"/>
  <c r="J165" i="4"/>
  <c r="J190" i="4"/>
  <c r="I190" i="4"/>
  <c r="H190" i="4"/>
  <c r="I204" i="4"/>
  <c r="H204" i="4"/>
  <c r="J204" i="4"/>
  <c r="H219" i="4"/>
  <c r="J219" i="4"/>
  <c r="I219" i="4"/>
  <c r="I237" i="4"/>
  <c r="J237" i="4"/>
  <c r="H237" i="4"/>
  <c r="I250" i="4"/>
  <c r="J250" i="4"/>
  <c r="H250" i="4"/>
  <c r="J267" i="4"/>
  <c r="H267" i="4"/>
  <c r="I267" i="4"/>
  <c r="I287" i="4"/>
  <c r="J287" i="4"/>
  <c r="H287" i="4"/>
  <c r="H303" i="4"/>
  <c r="I303" i="4"/>
  <c r="J303" i="4"/>
  <c r="I324" i="4"/>
  <c r="J324" i="4"/>
  <c r="H324" i="4"/>
  <c r="J19" i="4"/>
  <c r="H19" i="4"/>
  <c r="I19" i="4"/>
  <c r="J37" i="4"/>
  <c r="I37" i="4"/>
  <c r="H37" i="4"/>
  <c r="J52" i="4"/>
  <c r="I52" i="4"/>
  <c r="H52" i="4"/>
  <c r="J67" i="4"/>
  <c r="H67" i="4"/>
  <c r="I67" i="4"/>
  <c r="I89" i="4"/>
  <c r="H89" i="4"/>
  <c r="J89" i="4"/>
  <c r="I106" i="4"/>
  <c r="H106" i="4"/>
  <c r="J106" i="4"/>
  <c r="J120" i="4"/>
  <c r="I120" i="4"/>
  <c r="H120" i="4"/>
  <c r="I166" i="4"/>
  <c r="J166" i="4"/>
  <c r="H166" i="4"/>
  <c r="I191" i="4"/>
  <c r="H191" i="4"/>
  <c r="J191" i="4"/>
  <c r="I205" i="4"/>
  <c r="H205" i="4"/>
  <c r="J205" i="4"/>
  <c r="I222" i="4"/>
  <c r="J222" i="4"/>
  <c r="H222" i="4"/>
  <c r="I238" i="4"/>
  <c r="J238" i="4"/>
  <c r="H238" i="4"/>
  <c r="I252" i="4"/>
  <c r="J252" i="4"/>
  <c r="H252" i="4"/>
  <c r="I268" i="4"/>
  <c r="H268" i="4"/>
  <c r="J268" i="4"/>
  <c r="J288" i="4"/>
  <c r="I288" i="4"/>
  <c r="H288" i="4"/>
  <c r="I305" i="4"/>
  <c r="J305" i="4"/>
  <c r="H305" i="4"/>
  <c r="H325" i="4"/>
  <c r="I325" i="4"/>
  <c r="J325" i="4"/>
  <c r="J148" i="4"/>
  <c r="I148" i="4"/>
  <c r="H148" i="4"/>
  <c r="I5" i="4"/>
  <c r="H5" i="4"/>
  <c r="J5" i="4"/>
  <c r="H20" i="4"/>
  <c r="I20" i="4"/>
  <c r="J20" i="4"/>
  <c r="J38" i="4"/>
  <c r="I38" i="4"/>
  <c r="H38" i="4"/>
  <c r="I54" i="4"/>
  <c r="J54" i="4"/>
  <c r="H54" i="4"/>
  <c r="I68" i="4"/>
  <c r="J68" i="4"/>
  <c r="H68" i="4"/>
  <c r="I90" i="4"/>
  <c r="J90" i="4"/>
  <c r="H90" i="4"/>
  <c r="J107" i="4"/>
  <c r="H107" i="4"/>
  <c r="I107" i="4"/>
  <c r="I122" i="4"/>
  <c r="J122" i="4"/>
  <c r="H122" i="4"/>
  <c r="I167" i="4"/>
  <c r="J167" i="4"/>
  <c r="H167" i="4"/>
  <c r="J192" i="4"/>
  <c r="H192" i="4"/>
  <c r="I192" i="4"/>
  <c r="J206" i="4"/>
  <c r="I206" i="4"/>
  <c r="H206" i="4"/>
  <c r="I223" i="4"/>
  <c r="J223" i="4"/>
  <c r="H223" i="4"/>
  <c r="J239" i="4"/>
  <c r="H239" i="4"/>
  <c r="I239" i="4"/>
  <c r="J253" i="4"/>
  <c r="H253" i="4"/>
  <c r="I253" i="4"/>
  <c r="H269" i="4"/>
  <c r="J269" i="4"/>
  <c r="I269" i="4"/>
  <c r="J290" i="4"/>
  <c r="H290" i="4"/>
  <c r="I290" i="4"/>
  <c r="J311" i="4"/>
  <c r="I311" i="4"/>
  <c r="H311" i="4"/>
  <c r="J326" i="4"/>
  <c r="I326" i="4"/>
  <c r="H326" i="4"/>
  <c r="J147" i="4"/>
  <c r="I147" i="4"/>
  <c r="H147" i="4"/>
  <c r="I6" i="4"/>
  <c r="H6" i="4"/>
  <c r="J6" i="4"/>
  <c r="J21" i="4"/>
  <c r="I21" i="4"/>
  <c r="H21" i="4"/>
  <c r="J39" i="4"/>
  <c r="I39" i="4"/>
  <c r="H39" i="4"/>
  <c r="J55" i="4"/>
  <c r="I55" i="4"/>
  <c r="H55" i="4"/>
  <c r="I72" i="4"/>
  <c r="H72" i="4"/>
  <c r="J72" i="4"/>
  <c r="J91" i="4"/>
  <c r="I91" i="4"/>
  <c r="H91" i="4"/>
  <c r="J109" i="4"/>
  <c r="H109" i="4"/>
  <c r="I109" i="4"/>
  <c r="H123" i="4"/>
  <c r="J123" i="4"/>
  <c r="I123" i="4"/>
  <c r="I153" i="4"/>
  <c r="J153" i="4"/>
  <c r="H153" i="4"/>
  <c r="J169" i="4"/>
  <c r="H169" i="4"/>
  <c r="I169" i="4"/>
  <c r="I193" i="4"/>
  <c r="H193" i="4"/>
  <c r="J193" i="4"/>
  <c r="H207" i="4"/>
  <c r="I207" i="4"/>
  <c r="J207" i="4"/>
  <c r="J226" i="4"/>
  <c r="H226" i="4"/>
  <c r="I226" i="4"/>
  <c r="I240" i="4"/>
  <c r="J240" i="4"/>
  <c r="H240" i="4"/>
  <c r="I254" i="4"/>
  <c r="H254" i="4"/>
  <c r="J254" i="4"/>
  <c r="J270" i="4"/>
  <c r="I270" i="4"/>
  <c r="H270" i="4"/>
  <c r="I291" i="4"/>
  <c r="J291" i="4"/>
  <c r="H291" i="4"/>
  <c r="J312" i="4"/>
  <c r="H312" i="4"/>
  <c r="I312" i="4"/>
  <c r="I327" i="4"/>
  <c r="H327" i="4"/>
  <c r="J327" i="4"/>
  <c r="I150" i="4"/>
  <c r="H150" i="4"/>
  <c r="J150" i="4"/>
  <c r="I7" i="4"/>
  <c r="J7" i="4"/>
  <c r="H7" i="4"/>
  <c r="J56" i="4"/>
  <c r="I56" i="4"/>
  <c r="H56" i="4"/>
  <c r="J77" i="4"/>
  <c r="I77" i="4"/>
  <c r="H77" i="4"/>
  <c r="I92" i="4"/>
  <c r="H92" i="4"/>
  <c r="J92" i="4"/>
  <c r="H110" i="4"/>
  <c r="I110" i="4"/>
  <c r="J110" i="4"/>
  <c r="H124" i="4"/>
  <c r="J124" i="4"/>
  <c r="I124" i="4"/>
  <c r="H154" i="4"/>
  <c r="I154" i="4"/>
  <c r="J154" i="4"/>
  <c r="I170" i="4"/>
  <c r="H170" i="4"/>
  <c r="J170" i="4"/>
  <c r="J194" i="4"/>
  <c r="H194" i="4"/>
  <c r="I194" i="4"/>
  <c r="J208" i="4"/>
  <c r="I208" i="4"/>
  <c r="H208" i="4"/>
  <c r="I227" i="4"/>
  <c r="H227" i="4"/>
  <c r="J227" i="4"/>
  <c r="J241" i="4"/>
  <c r="H241" i="4"/>
  <c r="I241" i="4"/>
  <c r="J255" i="4"/>
  <c r="I255" i="4"/>
  <c r="H255" i="4"/>
  <c r="J271" i="4"/>
  <c r="I271" i="4"/>
  <c r="H271" i="4"/>
  <c r="I292" i="4"/>
  <c r="J292" i="4"/>
  <c r="H292" i="4"/>
  <c r="J313" i="4"/>
  <c r="H313" i="4"/>
  <c r="I313" i="4"/>
  <c r="I328" i="4"/>
  <c r="J328" i="4"/>
  <c r="H328" i="4"/>
  <c r="J25" i="4"/>
  <c r="I25" i="4"/>
  <c r="H25" i="4"/>
  <c r="E102" i="1"/>
  <c r="E89" i="1"/>
  <c r="E77" i="1"/>
  <c r="E65" i="1"/>
  <c r="E53" i="1"/>
  <c r="E41" i="1"/>
  <c r="E29" i="1"/>
  <c r="E17" i="1"/>
  <c r="E5" i="1"/>
  <c r="E100" i="1"/>
  <c r="E37" i="2" s="1"/>
  <c r="E88" i="1"/>
  <c r="E76" i="1"/>
  <c r="E64" i="1"/>
  <c r="E52" i="1"/>
  <c r="E40" i="1"/>
  <c r="E28" i="1"/>
  <c r="E16" i="1"/>
  <c r="E99" i="1"/>
  <c r="E87" i="1"/>
  <c r="E75" i="1"/>
  <c r="E63" i="1"/>
  <c r="E51" i="1"/>
  <c r="E39" i="1"/>
  <c r="E27" i="1"/>
  <c r="E15" i="1"/>
  <c r="E98" i="1"/>
  <c r="E86" i="1"/>
  <c r="E74" i="1"/>
  <c r="I31" i="2" s="1"/>
  <c r="E62" i="1"/>
  <c r="E50" i="1"/>
  <c r="E38" i="1"/>
  <c r="E26" i="1"/>
  <c r="E14" i="1"/>
  <c r="E96" i="1"/>
  <c r="E84" i="1"/>
  <c r="E72" i="1"/>
  <c r="E60" i="1"/>
  <c r="E48" i="1"/>
  <c r="E36" i="1"/>
  <c r="E24" i="1"/>
  <c r="E12" i="1"/>
  <c r="E79" i="1"/>
  <c r="E19" i="1"/>
  <c r="E97" i="1"/>
  <c r="E85" i="1"/>
  <c r="E73" i="1"/>
  <c r="E61" i="1"/>
  <c r="E49" i="1"/>
  <c r="E37" i="1"/>
  <c r="E25" i="1"/>
  <c r="E13" i="1"/>
  <c r="E95" i="1"/>
  <c r="E83" i="1"/>
  <c r="E71" i="1"/>
  <c r="E59" i="1"/>
  <c r="E47" i="1"/>
  <c r="E35" i="1"/>
  <c r="E23" i="1"/>
  <c r="E11" i="1"/>
  <c r="E82" i="1"/>
  <c r="E58" i="1"/>
  <c r="E34" i="1"/>
  <c r="E10" i="1"/>
  <c r="E94" i="1"/>
  <c r="E70" i="1"/>
  <c r="E46" i="1"/>
  <c r="E22" i="1"/>
  <c r="E93" i="1"/>
  <c r="E81" i="1"/>
  <c r="E69" i="1"/>
  <c r="E57" i="1"/>
  <c r="E45" i="1"/>
  <c r="E33" i="1"/>
  <c r="E21" i="1"/>
  <c r="E9" i="1"/>
  <c r="E91" i="1"/>
  <c r="E67" i="1"/>
  <c r="E55" i="1"/>
  <c r="E43" i="1"/>
  <c r="E31" i="1"/>
  <c r="E7" i="1"/>
  <c r="E92" i="1"/>
  <c r="E80" i="1"/>
  <c r="E68" i="1"/>
  <c r="E56" i="1"/>
  <c r="E44" i="1"/>
  <c r="E32" i="1"/>
  <c r="E20" i="1"/>
  <c r="E8" i="1"/>
  <c r="E90" i="1"/>
  <c r="E78" i="1"/>
  <c r="E66" i="1"/>
  <c r="E54" i="1"/>
  <c r="H24" i="2" s="1"/>
  <c r="E42" i="1"/>
  <c r="E30" i="1"/>
  <c r="E18" i="1"/>
  <c r="E6" i="1"/>
  <c r="E235" i="1"/>
  <c r="E120" i="1"/>
  <c r="E223" i="1"/>
  <c r="E140" i="1"/>
  <c r="E197" i="1"/>
  <c r="E208" i="1"/>
  <c r="E146" i="1"/>
  <c r="E123" i="1"/>
  <c r="E132" i="1"/>
  <c r="E131" i="1"/>
  <c r="E193" i="1"/>
  <c r="E202" i="1"/>
  <c r="E152" i="1"/>
  <c r="E164" i="1"/>
  <c r="E198" i="1"/>
  <c r="E185" i="1"/>
  <c r="E196" i="1"/>
  <c r="E157" i="1"/>
  <c r="E111" i="1"/>
  <c r="E119" i="1"/>
  <c r="E107" i="1"/>
  <c r="E190" i="1"/>
  <c r="E128" i="1"/>
  <c r="E186" i="1"/>
  <c r="E173" i="1"/>
  <c r="E184" i="1"/>
  <c r="E241" i="1"/>
  <c r="E145" i="1"/>
  <c r="E108" i="1"/>
  <c r="E245" i="1"/>
  <c r="E233" i="1"/>
  <c r="E178" i="1"/>
  <c r="E213" i="1"/>
  <c r="E104" i="1"/>
  <c r="E116" i="1"/>
  <c r="E174" i="1"/>
  <c r="E126" i="1"/>
  <c r="E129" i="1"/>
  <c r="E232" i="1"/>
  <c r="E161" i="1"/>
  <c r="E160" i="1"/>
  <c r="E229" i="1"/>
  <c r="E238" i="1"/>
  <c r="E237" i="1"/>
  <c r="E221" i="1"/>
  <c r="E211" i="1"/>
  <c r="E64" i="2" s="1"/>
  <c r="E166" i="1"/>
  <c r="E201" i="1"/>
  <c r="E110" i="1"/>
  <c r="E194" i="1"/>
  <c r="E162" i="1"/>
  <c r="E149" i="1"/>
  <c r="E136" i="1"/>
  <c r="H46" i="2" s="1"/>
  <c r="E217" i="1"/>
  <c r="E226" i="1"/>
  <c r="E225" i="1"/>
  <c r="E199" i="1"/>
  <c r="E187" i="1"/>
  <c r="E154" i="1"/>
  <c r="E189" i="1"/>
  <c r="E169" i="1"/>
  <c r="E134" i="1"/>
  <c r="E150" i="1"/>
  <c r="E137" i="1"/>
  <c r="H47" i="2" s="1"/>
  <c r="E112" i="1"/>
  <c r="E207" i="1"/>
  <c r="E216" i="1"/>
  <c r="E215" i="1"/>
  <c r="E175" i="1"/>
  <c r="E163" i="1"/>
  <c r="E142" i="1"/>
  <c r="E177" i="1"/>
  <c r="E246" i="1"/>
  <c r="E109" i="1"/>
  <c r="E114" i="1"/>
  <c r="E125" i="1"/>
  <c r="E170" i="1"/>
  <c r="E195" i="1"/>
  <c r="E204" i="1"/>
  <c r="E203" i="1"/>
  <c r="E151" i="1"/>
  <c r="E139" i="1"/>
  <c r="E130" i="1"/>
  <c r="E165" i="1"/>
  <c r="E234" i="1"/>
  <c r="E182" i="1"/>
  <c r="E228" i="1"/>
  <c r="G70" i="2" s="1"/>
  <c r="E113" i="1"/>
  <c r="E227" i="1"/>
  <c r="E183" i="1"/>
  <c r="E192" i="1"/>
  <c r="E191" i="1"/>
  <c r="E115" i="1"/>
  <c r="E127" i="1"/>
  <c r="E118" i="1"/>
  <c r="E153" i="1"/>
  <c r="E222" i="1"/>
  <c r="E181" i="1"/>
  <c r="E122" i="1"/>
  <c r="E243" i="1"/>
  <c r="E101" i="1"/>
  <c r="E121" i="1"/>
  <c r="E171" i="1"/>
  <c r="E180" i="1"/>
  <c r="E179" i="1"/>
  <c r="E103" i="1"/>
  <c r="E138" i="1"/>
  <c r="E106" i="1"/>
  <c r="E141" i="1"/>
  <c r="E212" i="1"/>
  <c r="E244" i="1"/>
  <c r="E239" i="1"/>
  <c r="E231" i="1"/>
  <c r="E242" i="1"/>
  <c r="E172" i="1"/>
  <c r="E159" i="1"/>
  <c r="E168" i="1"/>
  <c r="E167" i="1"/>
  <c r="E236" i="1"/>
  <c r="E206" i="1"/>
  <c r="E200" i="1"/>
  <c r="E133" i="1"/>
  <c r="E219" i="1"/>
  <c r="E230" i="1"/>
  <c r="E148" i="1"/>
  <c r="E147" i="1"/>
  <c r="E156" i="1"/>
  <c r="E155" i="1"/>
  <c r="E240" i="1"/>
  <c r="E224" i="1"/>
  <c r="E205" i="1"/>
  <c r="E117" i="1"/>
  <c r="E188" i="1"/>
  <c r="E220" i="1"/>
  <c r="E209" i="1"/>
  <c r="E218" i="1"/>
  <c r="E124" i="1"/>
  <c r="E135" i="1"/>
  <c r="E144" i="1"/>
  <c r="E143" i="1"/>
  <c r="E158" i="1"/>
  <c r="E214" i="1"/>
  <c r="E247" i="1"/>
  <c r="E105" i="1"/>
  <c r="E176" i="1"/>
  <c r="E210" i="1"/>
  <c r="G63" i="2" s="1"/>
  <c r="J151" i="4"/>
  <c r="H151" i="4"/>
  <c r="I151" i="4"/>
  <c r="J26" i="4"/>
  <c r="I26" i="4"/>
  <c r="H26" i="4"/>
  <c r="I57" i="4"/>
  <c r="J57" i="4"/>
  <c r="H57" i="4"/>
  <c r="J93" i="4"/>
  <c r="H93" i="4"/>
  <c r="I93" i="4"/>
  <c r="I125" i="4"/>
  <c r="J125" i="4"/>
  <c r="H125" i="4"/>
  <c r="H155" i="4"/>
  <c r="J155" i="4"/>
  <c r="I155" i="4"/>
  <c r="I171" i="4"/>
  <c r="J171" i="4"/>
  <c r="H171" i="4"/>
  <c r="J211" i="4"/>
  <c r="I211" i="4"/>
  <c r="H211" i="4"/>
  <c r="J228" i="4"/>
  <c r="H228" i="4"/>
  <c r="I228" i="4"/>
  <c r="I242" i="4"/>
  <c r="H242" i="4"/>
  <c r="J242" i="4"/>
  <c r="J258" i="4"/>
  <c r="I258" i="4"/>
  <c r="H258" i="4"/>
  <c r="I272" i="4"/>
  <c r="H272" i="4"/>
  <c r="J272" i="4"/>
  <c r="J293" i="4"/>
  <c r="I293" i="4"/>
  <c r="H293" i="4"/>
  <c r="J314" i="4"/>
  <c r="I314" i="4"/>
  <c r="H314" i="4"/>
  <c r="J330" i="4"/>
  <c r="H330" i="4"/>
  <c r="I330" i="4"/>
  <c r="J4" i="4"/>
  <c r="I4" i="4"/>
  <c r="J149" i="4"/>
  <c r="H149" i="4"/>
  <c r="I149" i="4"/>
  <c r="H40" i="4"/>
  <c r="J40" i="4"/>
  <c r="I40" i="4"/>
  <c r="H139" i="4"/>
  <c r="J139" i="4"/>
  <c r="I139" i="4"/>
  <c r="J8" i="4"/>
  <c r="H8" i="4"/>
  <c r="I8" i="4"/>
  <c r="J41" i="4"/>
  <c r="I41" i="4"/>
  <c r="H41" i="4"/>
  <c r="I78" i="4"/>
  <c r="J78" i="4"/>
  <c r="H78" i="4"/>
  <c r="H111" i="4"/>
  <c r="I111" i="4"/>
  <c r="J111" i="4"/>
  <c r="J196" i="4"/>
  <c r="I196" i="4"/>
  <c r="H196" i="4"/>
  <c r="I140" i="4"/>
  <c r="H140" i="4"/>
  <c r="J140" i="4"/>
  <c r="H152" i="4"/>
  <c r="J152" i="4"/>
  <c r="I152" i="4"/>
  <c r="I9" i="4"/>
  <c r="J9" i="4"/>
  <c r="H9" i="4"/>
  <c r="H27" i="4"/>
  <c r="I27" i="4"/>
  <c r="J27" i="4"/>
  <c r="H45" i="4"/>
  <c r="J45" i="4"/>
  <c r="I45" i="4"/>
  <c r="J60" i="4"/>
  <c r="H60" i="4"/>
  <c r="I60" i="4"/>
  <c r="I79" i="4"/>
  <c r="H79" i="4"/>
  <c r="J79" i="4"/>
  <c r="I96" i="4"/>
  <c r="H96" i="4"/>
  <c r="J96" i="4"/>
  <c r="J112" i="4"/>
  <c r="I112" i="4"/>
  <c r="H112" i="4"/>
  <c r="I126" i="4"/>
  <c r="H126" i="4"/>
  <c r="J126" i="4"/>
  <c r="I156" i="4"/>
  <c r="J156" i="4"/>
  <c r="H156" i="4"/>
  <c r="I175" i="4"/>
  <c r="J175" i="4"/>
  <c r="H175" i="4"/>
  <c r="J197" i="4"/>
  <c r="H197" i="4"/>
  <c r="I197" i="4"/>
  <c r="I212" i="4"/>
  <c r="H212" i="4"/>
  <c r="J212" i="4"/>
  <c r="I229" i="4"/>
  <c r="H229" i="4"/>
  <c r="J229" i="4"/>
  <c r="J243" i="4"/>
  <c r="H243" i="4"/>
  <c r="I243" i="4"/>
  <c r="I259" i="4"/>
  <c r="J259" i="4"/>
  <c r="H259" i="4"/>
  <c r="I273" i="4"/>
  <c r="J273" i="4"/>
  <c r="H273" i="4"/>
  <c r="J296" i="4"/>
  <c r="I296" i="4"/>
  <c r="H296" i="4"/>
  <c r="I331" i="4"/>
  <c r="J331" i="4"/>
  <c r="H331" i="4"/>
  <c r="H141" i="4"/>
  <c r="I141" i="4"/>
  <c r="J141" i="4"/>
  <c r="J10" i="4"/>
  <c r="I10" i="4"/>
  <c r="H10" i="4"/>
  <c r="J28" i="4"/>
  <c r="H28" i="4"/>
  <c r="I28" i="4"/>
  <c r="H46" i="4"/>
  <c r="J46" i="4"/>
  <c r="I46" i="4"/>
  <c r="I61" i="4"/>
  <c r="H61" i="4"/>
  <c r="J61" i="4"/>
  <c r="J80" i="4"/>
  <c r="H80" i="4"/>
  <c r="I80" i="4"/>
  <c r="H97" i="4"/>
  <c r="I97" i="4"/>
  <c r="J97" i="4"/>
  <c r="I113" i="4"/>
  <c r="H113" i="4"/>
  <c r="J113" i="4"/>
  <c r="H127" i="4"/>
  <c r="J127" i="4"/>
  <c r="I127" i="4"/>
  <c r="I176" i="4"/>
  <c r="H176" i="4"/>
  <c r="J176" i="4"/>
  <c r="I198" i="4"/>
  <c r="J198" i="4"/>
  <c r="H198" i="4"/>
  <c r="J213" i="4"/>
  <c r="H213" i="4"/>
  <c r="I213" i="4"/>
  <c r="H232" i="4"/>
  <c r="I232" i="4"/>
  <c r="J232" i="4"/>
  <c r="H245" i="4"/>
  <c r="J245" i="4"/>
  <c r="I245" i="4"/>
  <c r="I260" i="4"/>
  <c r="J260" i="4"/>
  <c r="H260" i="4"/>
  <c r="J274" i="4"/>
  <c r="I274" i="4"/>
  <c r="H274" i="4"/>
  <c r="H297" i="4"/>
  <c r="I297" i="4"/>
  <c r="J297" i="4"/>
  <c r="H316" i="4"/>
  <c r="J316" i="4"/>
  <c r="I316" i="4"/>
  <c r="I332" i="4"/>
  <c r="H332" i="4"/>
  <c r="J332" i="4"/>
  <c r="J14" i="4"/>
  <c r="H14" i="4"/>
  <c r="I14" i="4"/>
  <c r="H29" i="4"/>
  <c r="J29" i="4"/>
  <c r="I29" i="4"/>
  <c r="J47" i="4"/>
  <c r="H47" i="4"/>
  <c r="I47" i="4"/>
  <c r="J62" i="4"/>
  <c r="H62" i="4"/>
  <c r="I62" i="4"/>
  <c r="I83" i="4"/>
  <c r="J83" i="4"/>
  <c r="H83" i="4"/>
  <c r="J98" i="4"/>
  <c r="I98" i="4"/>
  <c r="H98" i="4"/>
  <c r="J115" i="4"/>
  <c r="I115" i="4"/>
  <c r="H115" i="4"/>
  <c r="J128" i="4"/>
  <c r="I128" i="4"/>
  <c r="H128" i="4"/>
  <c r="J159" i="4"/>
  <c r="I159" i="4"/>
  <c r="H159" i="4"/>
  <c r="J177" i="4"/>
  <c r="H177" i="4"/>
  <c r="I177" i="4"/>
  <c r="I199" i="4"/>
  <c r="J199" i="4"/>
  <c r="H199" i="4"/>
  <c r="J215" i="4"/>
  <c r="I215" i="4"/>
  <c r="H215" i="4"/>
  <c r="H233" i="4"/>
  <c r="I233" i="4"/>
  <c r="J233" i="4"/>
  <c r="J246" i="4"/>
  <c r="I246" i="4"/>
  <c r="H246" i="4"/>
  <c r="J261" i="4"/>
  <c r="H261" i="4"/>
  <c r="I261" i="4"/>
  <c r="I277" i="4"/>
  <c r="H277" i="4"/>
  <c r="J277" i="4"/>
  <c r="I298" i="4"/>
  <c r="J298" i="4"/>
  <c r="H298" i="4"/>
  <c r="I318" i="4"/>
  <c r="J318" i="4"/>
  <c r="H318" i="4"/>
  <c r="H333" i="4"/>
  <c r="J333" i="4"/>
  <c r="I333" i="4"/>
  <c r="J15" i="4"/>
  <c r="H15" i="4"/>
  <c r="I15" i="4"/>
  <c r="H33" i="4"/>
  <c r="J33" i="4"/>
  <c r="I33" i="4"/>
  <c r="I48" i="4"/>
  <c r="H48" i="4"/>
  <c r="J48" i="4"/>
  <c r="J63" i="4"/>
  <c r="H63" i="4"/>
  <c r="I63" i="4"/>
  <c r="J84" i="4"/>
  <c r="I84" i="4"/>
  <c r="H84" i="4"/>
  <c r="J102" i="4"/>
  <c r="H102" i="4"/>
  <c r="I102" i="4"/>
  <c r="J116" i="4"/>
  <c r="I116" i="4"/>
  <c r="H116" i="4"/>
  <c r="H129" i="4"/>
  <c r="J129" i="4"/>
  <c r="I129" i="4"/>
  <c r="H160" i="4"/>
  <c r="I160" i="4"/>
  <c r="J160" i="4"/>
  <c r="I180" i="4"/>
  <c r="J180" i="4"/>
  <c r="H180" i="4"/>
  <c r="J200" i="4"/>
  <c r="H200" i="4"/>
  <c r="I200" i="4"/>
  <c r="J216" i="4"/>
  <c r="I216" i="4"/>
  <c r="H216" i="4"/>
  <c r="J234" i="4"/>
  <c r="I234" i="4"/>
  <c r="H234" i="4"/>
  <c r="J247" i="4"/>
  <c r="H247" i="4"/>
  <c r="I247" i="4"/>
  <c r="H262" i="4"/>
  <c r="J262" i="4"/>
  <c r="I262" i="4"/>
  <c r="J281" i="4"/>
  <c r="H281" i="4"/>
  <c r="I281" i="4"/>
  <c r="I299" i="4"/>
  <c r="H299" i="4"/>
  <c r="J299" i="4"/>
  <c r="I319" i="4"/>
  <c r="H319" i="4"/>
  <c r="J319" i="4"/>
  <c r="H16" i="4"/>
  <c r="J16" i="4"/>
  <c r="I16" i="4"/>
  <c r="J34" i="4"/>
  <c r="H34" i="4"/>
  <c r="I34" i="4"/>
  <c r="H49" i="4"/>
  <c r="J49" i="4"/>
  <c r="I49" i="4"/>
  <c r="J64" i="4"/>
  <c r="I64" i="4"/>
  <c r="H64" i="4"/>
  <c r="J85" i="4"/>
  <c r="H85" i="4"/>
  <c r="I85" i="4"/>
  <c r="J103" i="4"/>
  <c r="I103" i="4"/>
  <c r="H103" i="4"/>
  <c r="H117" i="4"/>
  <c r="I117" i="4"/>
  <c r="J117" i="4"/>
  <c r="I130" i="4"/>
  <c r="J130" i="4"/>
  <c r="H130" i="4"/>
  <c r="J161" i="4"/>
  <c r="H161" i="4"/>
  <c r="I161" i="4"/>
  <c r="I183" i="4"/>
  <c r="J183" i="4"/>
  <c r="H183" i="4"/>
  <c r="I201" i="4"/>
  <c r="H201" i="4"/>
  <c r="J201" i="4"/>
  <c r="J217" i="4"/>
  <c r="I217" i="4"/>
  <c r="H217" i="4"/>
  <c r="J235" i="4"/>
  <c r="I235" i="4"/>
  <c r="H235" i="4"/>
  <c r="I248" i="4"/>
  <c r="J248" i="4"/>
  <c r="H248" i="4"/>
  <c r="J265" i="4"/>
  <c r="H265" i="4"/>
  <c r="I265" i="4"/>
  <c r="I285" i="4"/>
  <c r="J285" i="4"/>
  <c r="H285" i="4"/>
  <c r="I301" i="4"/>
  <c r="H301" i="4"/>
  <c r="J301" i="4"/>
  <c r="J320" i="4"/>
  <c r="H320" i="4"/>
  <c r="I320" i="4"/>
  <c r="J142" i="4"/>
  <c r="H142" i="4"/>
  <c r="I142" i="4"/>
  <c r="J143" i="4"/>
  <c r="I143" i="4"/>
  <c r="H143" i="4"/>
  <c r="I144" i="4"/>
  <c r="J144" i="4"/>
  <c r="H144" i="4"/>
  <c r="J145" i="4"/>
  <c r="I145" i="4"/>
  <c r="H145" i="4"/>
  <c r="I35" i="4"/>
  <c r="J35" i="4"/>
  <c r="H35" i="4"/>
  <c r="J65" i="4"/>
  <c r="I65" i="4"/>
  <c r="H65" i="4"/>
  <c r="J86" i="4"/>
  <c r="I86" i="4"/>
  <c r="H86" i="4"/>
  <c r="J118" i="4"/>
  <c r="H118" i="4"/>
  <c r="I118" i="4"/>
  <c r="I162" i="4"/>
  <c r="J162" i="4"/>
  <c r="H162" i="4"/>
  <c r="I189" i="4"/>
  <c r="H189" i="4"/>
  <c r="J189" i="4"/>
  <c r="I203" i="4"/>
  <c r="H203" i="4"/>
  <c r="J203" i="4"/>
  <c r="I236" i="4"/>
  <c r="J236" i="4"/>
  <c r="H236" i="4"/>
  <c r="I249" i="4"/>
  <c r="J249" i="4"/>
  <c r="H249" i="4"/>
  <c r="I266" i="4"/>
  <c r="H266" i="4"/>
  <c r="J266" i="4"/>
  <c r="H286" i="4"/>
  <c r="J286" i="4"/>
  <c r="I286" i="4"/>
  <c r="J302" i="4"/>
  <c r="H302" i="4"/>
  <c r="I302" i="4"/>
  <c r="H321" i="4"/>
  <c r="I321" i="4"/>
  <c r="J321" i="4"/>
  <c r="R13" i="1"/>
  <c r="Q40" i="11"/>
  <c r="Q43" i="11" s="1"/>
  <c r="Q37" i="11"/>
  <c r="R48" i="11" s="1"/>
  <c r="H4" i="4"/>
  <c r="F38" i="2" l="1"/>
  <c r="E15" i="2"/>
  <c r="E22" i="9"/>
  <c r="E38" i="10"/>
  <c r="D40" i="10"/>
  <c r="E33" i="10"/>
  <c r="D35" i="10"/>
  <c r="E21" i="9"/>
  <c r="E35" i="2"/>
  <c r="F57" i="2"/>
  <c r="E13" i="2"/>
  <c r="F53" i="2"/>
  <c r="E27" i="2"/>
  <c r="H49" i="2"/>
  <c r="E51" i="2"/>
  <c r="F69" i="2"/>
  <c r="H17" i="2"/>
  <c r="G34" i="2"/>
  <c r="E29" i="2"/>
  <c r="E30" i="2"/>
  <c r="E65" i="2"/>
  <c r="G60" i="2"/>
  <c r="H43" i="2"/>
  <c r="H254" i="1"/>
  <c r="E12" i="2"/>
  <c r="E18" i="2"/>
  <c r="I56" i="2"/>
  <c r="E42" i="2"/>
  <c r="F72" i="2"/>
  <c r="F22" i="2"/>
  <c r="G59" i="2"/>
  <c r="E26" i="2"/>
  <c r="G62" i="2"/>
  <c r="E48" i="2"/>
  <c r="E54" i="2"/>
  <c r="H259" i="1"/>
  <c r="K259" i="1" s="1"/>
  <c r="J39" i="2"/>
  <c r="J8" i="2" s="1"/>
  <c r="I58" i="2"/>
  <c r="G33" i="2"/>
  <c r="F10" i="2"/>
  <c r="H255" i="1"/>
  <c r="K255" i="1" s="1"/>
  <c r="E28" i="2"/>
  <c r="G52" i="2"/>
  <c r="G40" i="2"/>
  <c r="G61" i="2"/>
  <c r="G68" i="2"/>
  <c r="E44" i="2"/>
  <c r="E21" i="2"/>
  <c r="G9" i="2"/>
  <c r="E249" i="1"/>
  <c r="H256" i="1"/>
  <c r="K256" i="1" s="1"/>
  <c r="E55" i="2"/>
  <c r="E16" i="2"/>
  <c r="H20" i="2"/>
  <c r="E32" i="2"/>
  <c r="E67" i="2"/>
  <c r="G71" i="2"/>
  <c r="F19" i="2"/>
  <c r="H258" i="1"/>
  <c r="K258" i="1" s="1"/>
  <c r="I25" i="2"/>
  <c r="G73" i="2"/>
  <c r="F50" i="2"/>
  <c r="H257" i="1"/>
  <c r="K257" i="1" s="1"/>
  <c r="H11" i="2"/>
  <c r="G23" i="2"/>
  <c r="G74" i="2"/>
  <c r="E41" i="2"/>
  <c r="H14" i="2"/>
  <c r="E36" i="2"/>
  <c r="R12" i="11"/>
  <c r="R17" i="11" s="1"/>
  <c r="Q45" i="11"/>
  <c r="I337" i="4"/>
  <c r="G1583" i="12" s="1"/>
  <c r="G1584" i="12" s="1"/>
  <c r="J337" i="4"/>
  <c r="H1583" i="12" s="1"/>
  <c r="H1584" i="12" s="1"/>
  <c r="H337" i="4"/>
  <c r="F1583" i="12" s="1"/>
  <c r="F1584" i="12" s="1"/>
  <c r="F38" i="10" l="1"/>
  <c r="E40" i="10"/>
  <c r="F33" i="10"/>
  <c r="E35" i="10"/>
  <c r="L259" i="1"/>
  <c r="H8" i="2"/>
  <c r="L257" i="1" s="1"/>
  <c r="H261" i="1"/>
  <c r="I8" i="2"/>
  <c r="L258" i="1" s="1"/>
  <c r="F8" i="2"/>
  <c r="L255" i="1" s="1"/>
  <c r="G8" i="2"/>
  <c r="L256" i="1" s="1"/>
  <c r="R15" i="11"/>
  <c r="R34" i="11"/>
  <c r="D27" i="10" s="1"/>
  <c r="R20" i="11"/>
  <c r="E25" i="9" l="1"/>
  <c r="F35" i="10"/>
  <c r="E26" i="9"/>
  <c r="F40" i="10"/>
  <c r="E27" i="10"/>
  <c r="D42" i="10"/>
  <c r="R40" i="11"/>
  <c r="R43" i="11" s="1"/>
  <c r="R37" i="11"/>
  <c r="S12" i="11" l="1"/>
  <c r="S17" i="11" s="1"/>
  <c r="E42" i="10"/>
  <c r="F27" i="10"/>
  <c r="R45" i="11"/>
  <c r="S15" i="11" l="1"/>
  <c r="E20" i="9"/>
  <c r="F42" i="10"/>
  <c r="S34" i="11"/>
  <c r="D28" i="10" s="1"/>
  <c r="S20" i="11"/>
  <c r="D43" i="10" l="1"/>
  <c r="D45" i="10" s="1"/>
  <c r="D47" i="10" s="1"/>
  <c r="E28" i="10"/>
  <c r="D30" i="10"/>
  <c r="S37" i="11"/>
  <c r="R47" i="11" s="1"/>
  <c r="S40" i="11"/>
  <c r="S43" i="11" s="1"/>
  <c r="F28" i="10" l="1"/>
  <c r="E43" i="10"/>
  <c r="E45" i="10" s="1"/>
  <c r="E47" i="10" s="1"/>
  <c r="E30" i="10"/>
  <c r="S45" i="11"/>
  <c r="E45" i="2"/>
  <c r="E8" i="2" s="1"/>
  <c r="F200" i="5"/>
  <c r="J254" i="1"/>
  <c r="J261" i="1" s="1"/>
  <c r="F201" i="5" s="1"/>
  <c r="F43" i="10" l="1"/>
  <c r="F45" i="10" s="1"/>
  <c r="D60" i="10" s="1"/>
  <c r="E24" i="9"/>
  <c r="E29" i="9" s="1"/>
  <c r="E31" i="9" s="1"/>
  <c r="F30" i="10"/>
  <c r="F202" i="5"/>
  <c r="K8" i="2"/>
  <c r="K254" i="1"/>
  <c r="K261" i="1" s="1"/>
  <c r="E250" i="1"/>
  <c r="E251" i="1" s="1"/>
  <c r="D65" i="10" l="1"/>
  <c r="D6" i="2" s="1"/>
  <c r="D7" i="2" s="1"/>
  <c r="D63" i="10"/>
  <c r="C6" i="2" s="1"/>
  <c r="L254" i="1"/>
  <c r="D68" i="10" l="1"/>
  <c r="G6" i="2" s="1"/>
  <c r="G7" i="2" s="1"/>
  <c r="C7" i="2"/>
  <c r="F6" i="2" l="1"/>
  <c r="F7" i="2" s="1"/>
  <c r="I6" i="2"/>
  <c r="I7" i="2" s="1"/>
  <c r="J6" i="2"/>
  <c r="J7" i="2" s="1"/>
  <c r="E6" i="2"/>
  <c r="E7" i="2" s="1"/>
  <c r="H6" i="2"/>
  <c r="H7" i="2" s="1"/>
  <c r="K6" i="2" l="1"/>
  <c r="K1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Reid</author>
  </authors>
  <commentList>
    <comment ref="K3" authorId="0" shapeId="0" xr:uid="{EA756D35-806C-4F7E-B8CB-D17BE5F4C315}">
      <text>
        <r>
          <rPr>
            <b/>
            <sz val="9"/>
            <color indexed="81"/>
            <rFont val="Tahoma"/>
            <charset val="1"/>
          </rPr>
          <t>Michael Reid:</t>
        </r>
        <r>
          <rPr>
            <sz val="9"/>
            <color indexed="81"/>
            <rFont val="Tahoma"/>
            <charset val="1"/>
          </rPr>
          <t xml:space="preserve">
FY21 Budgeted Amount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Reid</author>
  </authors>
  <commentList>
    <comment ref="F1" authorId="0" shapeId="0" xr:uid="{CF5C33BD-EF4F-4990-87C0-C82C32FE3816}">
      <text>
        <r>
          <rPr>
            <b/>
            <sz val="9"/>
            <color indexed="81"/>
            <rFont val="Tahoma"/>
            <charset val="1"/>
          </rPr>
          <t>Michael Reid:</t>
        </r>
        <r>
          <rPr>
            <sz val="9"/>
            <color indexed="81"/>
            <rFont val="Tahoma"/>
            <charset val="1"/>
          </rPr>
          <t xml:space="preserve">
This data is the FY21 and will need to be updated.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Reid</author>
  </authors>
  <commentList>
    <comment ref="F57" authorId="0" shapeId="0" xr:uid="{FFE42847-3178-4C21-9386-88778199AABF}">
      <text>
        <r>
          <rPr>
            <b/>
            <sz val="9"/>
            <color indexed="81"/>
            <rFont val="Tahoma"/>
            <family val="2"/>
          </rPr>
          <t>Michael Reid:</t>
        </r>
        <r>
          <rPr>
            <sz val="9"/>
            <color indexed="81"/>
            <rFont val="Tahoma"/>
            <family val="2"/>
          </rPr>
          <t xml:space="preserve">
Verified with BOR approved budget in May 2019
</t>
        </r>
      </text>
    </comment>
  </commentList>
</comments>
</file>

<file path=xl/sharedStrings.xml><?xml version="1.0" encoding="utf-8"?>
<sst xmlns="http://schemas.openxmlformats.org/spreadsheetml/2006/main" count="37522" uniqueCount="3596">
  <si>
    <t>ATYP_CODE_L2</t>
  </si>
  <si>
    <t>(Multiple Items)</t>
  </si>
  <si>
    <t>ACCI_CODE</t>
  </si>
  <si>
    <t>ACCI_TITLE</t>
  </si>
  <si>
    <t>ACCT_CODE</t>
  </si>
  <si>
    <t>ACCT_TITLE</t>
  </si>
  <si>
    <t>PROG_TITLE_L1</t>
  </si>
  <si>
    <t>ORGN_TITLE_L2</t>
  </si>
  <si>
    <t>ORGN_TITLE_L4</t>
  </si>
  <si>
    <t>DAD051</t>
  </si>
  <si>
    <t>Admissions/New Student Services</t>
  </si>
  <si>
    <t>62199</t>
  </si>
  <si>
    <t>Contracted Services-General</t>
  </si>
  <si>
    <t>Student Services</t>
  </si>
  <si>
    <t>Vice Chancellor of Academic Affairs</t>
  </si>
  <si>
    <t>Admissions &amp; New Student Services</t>
  </si>
  <si>
    <t>62299</t>
  </si>
  <si>
    <t>General Supplies</t>
  </si>
  <si>
    <t>62399</t>
  </si>
  <si>
    <t>Communications-General</t>
  </si>
  <si>
    <t>62499</t>
  </si>
  <si>
    <t>Travel-General</t>
  </si>
  <si>
    <t>62750</t>
  </si>
  <si>
    <t>Software Maintenance</t>
  </si>
  <si>
    <t>62815</t>
  </si>
  <si>
    <t>Recruiting</t>
  </si>
  <si>
    <t>DAS041</t>
  </si>
  <si>
    <t>Academic Support Contingency</t>
  </si>
  <si>
    <t>62899</t>
  </si>
  <si>
    <t>Other Expenses-General</t>
  </si>
  <si>
    <t>Academic Support</t>
  </si>
  <si>
    <t>VC Administration &amp; Finance</t>
  </si>
  <si>
    <t>Contingencies</t>
  </si>
  <si>
    <t>DAU061</t>
  </si>
  <si>
    <t>Audit</t>
  </si>
  <si>
    <t>62122</t>
  </si>
  <si>
    <t>Audit Fees</t>
  </si>
  <si>
    <t>Institutional Support</t>
  </si>
  <si>
    <t>Audit Costs</t>
  </si>
  <si>
    <t>DAV011</t>
  </si>
  <si>
    <t>AV Lab/Instructional Media</t>
  </si>
  <si>
    <t>Instruction</t>
  </si>
  <si>
    <t>Av/Media Lab</t>
  </si>
  <si>
    <t>62799</t>
  </si>
  <si>
    <t>Repairs &amp; Maintenance-General</t>
  </si>
  <si>
    <t>DBI011</t>
  </si>
  <si>
    <t>Biology</t>
  </si>
  <si>
    <t>DBO061</t>
  </si>
  <si>
    <t>Business Office</t>
  </si>
  <si>
    <t>62851</t>
  </si>
  <si>
    <t>Credit Card Charges</t>
  </si>
  <si>
    <t>DBT011</t>
  </si>
  <si>
    <t>Business &amp; Technology Department</t>
  </si>
  <si>
    <t>Business/Technology</t>
  </si>
  <si>
    <t>623B0</t>
  </si>
  <si>
    <t>ITSD Voice Services</t>
  </si>
  <si>
    <t>DCD011</t>
  </si>
  <si>
    <t>Child Development Assoc Program</t>
  </si>
  <si>
    <t>Curriculum</t>
  </si>
  <si>
    <t>DCO061</t>
  </si>
  <si>
    <t>Chancellor's Office</t>
  </si>
  <si>
    <t>Chancellor</t>
  </si>
  <si>
    <t>Chancellor Office</t>
  </si>
  <si>
    <t>DCS011</t>
  </si>
  <si>
    <t>Computer Studies</t>
  </si>
  <si>
    <t>DDF041</t>
  </si>
  <si>
    <t>Academic Planning &amp; Advising</t>
  </si>
  <si>
    <t>DDV061</t>
  </si>
  <si>
    <t>Development Office</t>
  </si>
  <si>
    <t>Director of College Relations</t>
  </si>
  <si>
    <t>Development</t>
  </si>
  <si>
    <t>DEB011</t>
  </si>
  <si>
    <t>Employee Benefits-Instruction</t>
  </si>
  <si>
    <t>61499</t>
  </si>
  <si>
    <t>Benefits-General</t>
  </si>
  <si>
    <t>DEB041</t>
  </si>
  <si>
    <t>Employee Benefits-Academic Support</t>
  </si>
  <si>
    <t>DEB051</t>
  </si>
  <si>
    <t>Employee Benefits-Student Services</t>
  </si>
  <si>
    <t>DEB061</t>
  </si>
  <si>
    <t>Employee Benefits-Institutional Sup</t>
  </si>
  <si>
    <t>DEB071</t>
  </si>
  <si>
    <t>Employee Benefits-Oper/Main Plant</t>
  </si>
  <si>
    <t>Operation &amp; Maintenance of Plant</t>
  </si>
  <si>
    <t>DEC011</t>
  </si>
  <si>
    <t>Early Childhood Education</t>
  </si>
  <si>
    <t>62528</t>
  </si>
  <si>
    <t>Rent-Non D of A Buildings</t>
  </si>
  <si>
    <t>DED011</t>
  </si>
  <si>
    <t>Education</t>
  </si>
  <si>
    <t>DEN011</t>
  </si>
  <si>
    <t>English</t>
  </si>
  <si>
    <t>DEQ011</t>
  </si>
  <si>
    <t>Equine Studies</t>
  </si>
  <si>
    <t>68801</t>
  </si>
  <si>
    <t>Non Mandatory Transfer</t>
  </si>
  <si>
    <t>DES011</t>
  </si>
  <si>
    <t>Environmental Science</t>
  </si>
  <si>
    <t>DES071</t>
  </si>
  <si>
    <t>Energy Savings</t>
  </si>
  <si>
    <t>69205</t>
  </si>
  <si>
    <t>Principal Payment-SBECP</t>
  </si>
  <si>
    <t>DEX011</t>
  </si>
  <si>
    <t>Extended Studies</t>
  </si>
  <si>
    <t>Division of Outreach Operations</t>
  </si>
  <si>
    <t>DFA051</t>
  </si>
  <si>
    <t>Financial Aid</t>
  </si>
  <si>
    <t>62866</t>
  </si>
  <si>
    <t>Fee Collection Expense</t>
  </si>
  <si>
    <t>DFB051</t>
  </si>
  <si>
    <t>Football</t>
  </si>
  <si>
    <t>ICA: Football</t>
  </si>
  <si>
    <t>62857</t>
  </si>
  <si>
    <t>Sports Event/Meet Expenses</t>
  </si>
  <si>
    <t>62117H</t>
  </si>
  <si>
    <t>Board &amp; Room - Housing</t>
  </si>
  <si>
    <t>DFD011</t>
  </si>
  <si>
    <t>Faculty Development</t>
  </si>
  <si>
    <t>Faculty Salaries/Travel</t>
  </si>
  <si>
    <t>DFN011</t>
  </si>
  <si>
    <t>Fine Arts</t>
  </si>
  <si>
    <t>DFS011</t>
  </si>
  <si>
    <t>Faculty Salaries</t>
  </si>
  <si>
    <t>DFS041</t>
  </si>
  <si>
    <t>Faculty Senate</t>
  </si>
  <si>
    <t>Instructional Support</t>
  </si>
  <si>
    <t>DFW081</t>
  </si>
  <si>
    <t>Fee Waivers</t>
  </si>
  <si>
    <t>62828</t>
  </si>
  <si>
    <t>Scholarships &amp; Fellowships</t>
  </si>
  <si>
    <t>62829</t>
  </si>
  <si>
    <t>Res Tuition Waiver-Undergrad</t>
  </si>
  <si>
    <t>62846</t>
  </si>
  <si>
    <t>Non-Res Tuition Waiver-Undergrad</t>
  </si>
  <si>
    <t>62829A</t>
  </si>
  <si>
    <t>Res Tuition Waiver-Athletic</t>
  </si>
  <si>
    <t>62846A</t>
  </si>
  <si>
    <t>Non-Res Tuition Waiver-Athletic</t>
  </si>
  <si>
    <t>62874C</t>
  </si>
  <si>
    <t>MUS Honor Scholarship</t>
  </si>
  <si>
    <t>62874E</t>
  </si>
  <si>
    <t>American Indian Waiver</t>
  </si>
  <si>
    <t>62874G</t>
  </si>
  <si>
    <t>Montana Senior Citizen Waiver</t>
  </si>
  <si>
    <t>62874H</t>
  </si>
  <si>
    <t>Honorably Discharged Veteran Waivr</t>
  </si>
  <si>
    <t>62874R</t>
  </si>
  <si>
    <t>Dependent Waiver</t>
  </si>
  <si>
    <t>62874T</t>
  </si>
  <si>
    <t>Faculty/Staff Waiver</t>
  </si>
  <si>
    <t>62874Y</t>
  </si>
  <si>
    <t>Federal Yellow Ribbon Program</t>
  </si>
  <si>
    <t>DGA051</t>
  </si>
  <si>
    <t>General Athletics</t>
  </si>
  <si>
    <t>62102</t>
  </si>
  <si>
    <t>Consultant &amp; Professional Services</t>
  </si>
  <si>
    <t>62104</t>
  </si>
  <si>
    <t>Insurance &amp; Bonds</t>
  </si>
  <si>
    <t>62801</t>
  </si>
  <si>
    <t>Dues</t>
  </si>
  <si>
    <t>DHH011</t>
  </si>
  <si>
    <t>Health &amp; Human Performance</t>
  </si>
  <si>
    <t>DHR011</t>
  </si>
  <si>
    <t>Honors Program</t>
  </si>
  <si>
    <t>Honors</t>
  </si>
  <si>
    <t>DHR061</t>
  </si>
  <si>
    <t>Human Resources</t>
  </si>
  <si>
    <t>DHS011</t>
  </si>
  <si>
    <t>History, Philosophy &amp; Soc Sci</t>
  </si>
  <si>
    <t>Humanities and Social Sciences</t>
  </si>
  <si>
    <t>DIC011</t>
  </si>
  <si>
    <t>Instructional Contingency</t>
  </si>
  <si>
    <t>DIC061</t>
  </si>
  <si>
    <t>Institutional Support Contingency</t>
  </si>
  <si>
    <t>62816</t>
  </si>
  <si>
    <t>Bad Debt Write Off</t>
  </si>
  <si>
    <t>DIM061</t>
  </si>
  <si>
    <t>Institutional Memberships</t>
  </si>
  <si>
    <t>Institutional Membership</t>
  </si>
  <si>
    <t>DIS011</t>
  </si>
  <si>
    <t>DIT061</t>
  </si>
  <si>
    <t>ITS</t>
  </si>
  <si>
    <t>DLB041</t>
  </si>
  <si>
    <t>Library</t>
  </si>
  <si>
    <t>62225</t>
  </si>
  <si>
    <t>Books &amp; Reference Materials</t>
  </si>
  <si>
    <t>Library Operations</t>
  </si>
  <si>
    <t>63199</t>
  </si>
  <si>
    <t>Equipment-General</t>
  </si>
  <si>
    <t>DLC011</t>
  </si>
  <si>
    <t>Disability Services</t>
  </si>
  <si>
    <t>Learning Center</t>
  </si>
  <si>
    <t>DMB051</t>
  </si>
  <si>
    <t>Men's Basketball</t>
  </si>
  <si>
    <t>ICA:Basketball Men's</t>
  </si>
  <si>
    <t>DMK041</t>
  </si>
  <si>
    <t>Assessment/Catalog Office</t>
  </si>
  <si>
    <t>Accreditation</t>
  </si>
  <si>
    <t>DMT011</t>
  </si>
  <si>
    <t>Math</t>
  </si>
  <si>
    <t>DNA011</t>
  </si>
  <si>
    <t>DOP071</t>
  </si>
  <si>
    <t>Operation/Maint of Plant</t>
  </si>
  <si>
    <t>61401</t>
  </si>
  <si>
    <t>Plant Operations</t>
  </si>
  <si>
    <t>61403</t>
  </si>
  <si>
    <t>61404</t>
  </si>
  <si>
    <t>61409</t>
  </si>
  <si>
    <t>61410</t>
  </si>
  <si>
    <t>62699</t>
  </si>
  <si>
    <t>Utilities-General</t>
  </si>
  <si>
    <t>DOT041</t>
  </si>
  <si>
    <t>Outreach</t>
  </si>
  <si>
    <t>DPC071</t>
  </si>
  <si>
    <t>Plant Contingency</t>
  </si>
  <si>
    <t>62599</t>
  </si>
  <si>
    <t>Rent-General</t>
  </si>
  <si>
    <t>DPL051</t>
  </si>
  <si>
    <t>Placement</t>
  </si>
  <si>
    <t>Placement/Career Services</t>
  </si>
  <si>
    <t>DRD051</t>
  </si>
  <si>
    <t>Rodeo</t>
  </si>
  <si>
    <t>62304</t>
  </si>
  <si>
    <t>Postage &amp; Mailing</t>
  </si>
  <si>
    <t>DRG051</t>
  </si>
  <si>
    <t>Registrar</t>
  </si>
  <si>
    <t>Registrar Office</t>
  </si>
  <si>
    <t>DRM051</t>
  </si>
  <si>
    <t>Recruiting/Marketing</t>
  </si>
  <si>
    <t>DSC051</t>
  </si>
  <si>
    <t>Student Services Contingency</t>
  </si>
  <si>
    <t>DSL011</t>
  </si>
  <si>
    <t>Center for Service Learning</t>
  </si>
  <si>
    <t>Service Learning</t>
  </si>
  <si>
    <t>DSM011</t>
  </si>
  <si>
    <t>Summer Session</t>
  </si>
  <si>
    <t>DST011</t>
  </si>
  <si>
    <t>Student Teaching</t>
  </si>
  <si>
    <t>DST051</t>
  </si>
  <si>
    <t>DTC041</t>
  </si>
  <si>
    <t>Instructional Technology Support</t>
  </si>
  <si>
    <t>DTS051</t>
  </si>
  <si>
    <t>Athletic Training</t>
  </si>
  <si>
    <t>DVB051</t>
  </si>
  <si>
    <t>Volleyball</t>
  </si>
  <si>
    <t>ICA: Volleyball Women's</t>
  </si>
  <si>
    <t>DVC041</t>
  </si>
  <si>
    <t>Vice Chancellor Acad/Stu Affairs</t>
  </si>
  <si>
    <t>VC Academic Affairs</t>
  </si>
  <si>
    <t>DWB051</t>
  </si>
  <si>
    <t>Women's Basketball</t>
  </si>
  <si>
    <t>ICA: Basketball Women's</t>
  </si>
  <si>
    <t>DXC051</t>
  </si>
  <si>
    <t>Cross Country</t>
  </si>
  <si>
    <t>ICA: Cross Country</t>
  </si>
  <si>
    <t>Grand Total</t>
  </si>
  <si>
    <t>Sum of CALC_PTD_ACTUAL_DR</t>
  </si>
  <si>
    <t>FSYR_4D</t>
  </si>
  <si>
    <t>Concatenate</t>
  </si>
  <si>
    <t>2018</t>
  </si>
  <si>
    <t>2019</t>
  </si>
  <si>
    <t>2020</t>
  </si>
  <si>
    <t/>
  </si>
  <si>
    <t>61432</t>
  </si>
  <si>
    <t>61433</t>
  </si>
  <si>
    <t>61905</t>
  </si>
  <si>
    <t>61402</t>
  </si>
  <si>
    <t>61411</t>
  </si>
  <si>
    <t>61415</t>
  </si>
  <si>
    <t>61415A</t>
  </si>
  <si>
    <t>62191</t>
  </si>
  <si>
    <t>62203</t>
  </si>
  <si>
    <t>62204</t>
  </si>
  <si>
    <t>62210</t>
  </si>
  <si>
    <t>62238</t>
  </si>
  <si>
    <t>62241</t>
  </si>
  <si>
    <t>62245</t>
  </si>
  <si>
    <t>62250</t>
  </si>
  <si>
    <t>62267</t>
  </si>
  <si>
    <t>62270</t>
  </si>
  <si>
    <t>62295</t>
  </si>
  <si>
    <t>62401</t>
  </si>
  <si>
    <t>62405</t>
  </si>
  <si>
    <t>62407</t>
  </si>
  <si>
    <t>62408</t>
  </si>
  <si>
    <t>62411</t>
  </si>
  <si>
    <t>62412</t>
  </si>
  <si>
    <t>62415</t>
  </si>
  <si>
    <t>62417</t>
  </si>
  <si>
    <t>62418</t>
  </si>
  <si>
    <t>62426</t>
  </si>
  <si>
    <t>62488</t>
  </si>
  <si>
    <t>62489</t>
  </si>
  <si>
    <t>62497</t>
  </si>
  <si>
    <t>62498</t>
  </si>
  <si>
    <t>62802</t>
  </si>
  <si>
    <t>62809</t>
  </si>
  <si>
    <t>62810</t>
  </si>
  <si>
    <t>62817</t>
  </si>
  <si>
    <t>62508</t>
  </si>
  <si>
    <t>62280</t>
  </si>
  <si>
    <t>62160</t>
  </si>
  <si>
    <t>62282</t>
  </si>
  <si>
    <t>62309</t>
  </si>
  <si>
    <t>62316</t>
  </si>
  <si>
    <t>62317</t>
  </si>
  <si>
    <t>62826</t>
  </si>
  <si>
    <t>62491</t>
  </si>
  <si>
    <t>62115</t>
  </si>
  <si>
    <t>62136</t>
  </si>
  <si>
    <t>62249</t>
  </si>
  <si>
    <t>62113</t>
  </si>
  <si>
    <t>62148</t>
  </si>
  <si>
    <t>62319</t>
  </si>
  <si>
    <t>62825</t>
  </si>
  <si>
    <t>62374</t>
  </si>
  <si>
    <t>62380</t>
  </si>
  <si>
    <t>62381</t>
  </si>
  <si>
    <t>623B2</t>
  </si>
  <si>
    <t>62743</t>
  </si>
  <si>
    <t>62134</t>
  </si>
  <si>
    <t>62419</t>
  </si>
  <si>
    <t>62255</t>
  </si>
  <si>
    <t>62311</t>
  </si>
  <si>
    <t>62823</t>
  </si>
  <si>
    <t>61402C</t>
  </si>
  <si>
    <t>62233</t>
  </si>
  <si>
    <t>62704</t>
  </si>
  <si>
    <t>62822</t>
  </si>
  <si>
    <t>63125</t>
  </si>
  <si>
    <t>63112</t>
  </si>
  <si>
    <t>62105</t>
  </si>
  <si>
    <t>62216</t>
  </si>
  <si>
    <t>62227</t>
  </si>
  <si>
    <t>62232</t>
  </si>
  <si>
    <t>62242</t>
  </si>
  <si>
    <t>62371</t>
  </si>
  <si>
    <t>623B4</t>
  </si>
  <si>
    <t>62517</t>
  </si>
  <si>
    <t>62601</t>
  </si>
  <si>
    <t>62603</t>
  </si>
  <si>
    <t>62605</t>
  </si>
  <si>
    <t>62606</t>
  </si>
  <si>
    <t>62607</t>
  </si>
  <si>
    <t>62701</t>
  </si>
  <si>
    <t>62705</t>
  </si>
  <si>
    <t>62706</t>
  </si>
  <si>
    <t>62804</t>
  </si>
  <si>
    <t>68701</t>
  </si>
  <si>
    <t>69206</t>
  </si>
  <si>
    <t>63113</t>
  </si>
  <si>
    <t>63401</t>
  </si>
  <si>
    <t>62209</t>
  </si>
  <si>
    <t>63107</t>
  </si>
  <si>
    <t>61416</t>
  </si>
  <si>
    <t>62201</t>
  </si>
  <si>
    <t>62202</t>
  </si>
  <si>
    <t>62135</t>
  </si>
  <si>
    <t>62231</t>
  </si>
  <si>
    <t>62409</t>
  </si>
  <si>
    <t>62293</t>
  </si>
  <si>
    <t>62303</t>
  </si>
  <si>
    <t>D12FRE</t>
  </si>
  <si>
    <t>63104</t>
  </si>
  <si>
    <t>62290</t>
  </si>
  <si>
    <t>62305</t>
  </si>
  <si>
    <t>62310</t>
  </si>
  <si>
    <t>62881</t>
  </si>
  <si>
    <t>62713</t>
  </si>
  <si>
    <t>62220</t>
  </si>
  <si>
    <t>62501</t>
  </si>
  <si>
    <t>69104</t>
  </si>
  <si>
    <t>62212</t>
  </si>
  <si>
    <t>62223</t>
  </si>
  <si>
    <t>62258</t>
  </si>
  <si>
    <t>62485</t>
  </si>
  <si>
    <t>62487</t>
  </si>
  <si>
    <t>62116</t>
  </si>
  <si>
    <t>62215</t>
  </si>
  <si>
    <t>62117M</t>
  </si>
  <si>
    <t>63122</t>
  </si>
  <si>
    <t>62143</t>
  </si>
  <si>
    <t>62244</t>
  </si>
  <si>
    <t>62493</t>
  </si>
  <si>
    <t>62511</t>
  </si>
  <si>
    <t>62812</t>
  </si>
  <si>
    <t>62711</t>
  </si>
  <si>
    <t>62820</t>
  </si>
  <si>
    <t>62845</t>
  </si>
  <si>
    <t>62874</t>
  </si>
  <si>
    <t>62874F</t>
  </si>
  <si>
    <t>62269</t>
  </si>
  <si>
    <t>62173</t>
  </si>
  <si>
    <t>62206</t>
  </si>
  <si>
    <t>62930</t>
  </si>
  <si>
    <t>62195</t>
  </si>
  <si>
    <t>62611</t>
  </si>
  <si>
    <t>62882</t>
  </si>
  <si>
    <t>62885</t>
  </si>
  <si>
    <t>62313</t>
  </si>
  <si>
    <t>62315</t>
  </si>
  <si>
    <t>DSS061</t>
  </si>
  <si>
    <t>62376</t>
  </si>
  <si>
    <t>62869</t>
  </si>
  <si>
    <t>62254</t>
  </si>
  <si>
    <t>Accademic Allocation Model</t>
  </si>
  <si>
    <t>SYSID</t>
  </si>
  <si>
    <t>DOC_CODE</t>
  </si>
  <si>
    <t>RULE</t>
  </si>
  <si>
    <t>TRANSDATE</t>
  </si>
  <si>
    <t>TRANS_AMT</t>
  </si>
  <si>
    <t>TRANS_DESCRIPTION</t>
  </si>
  <si>
    <t>D/C</t>
  </si>
  <si>
    <t>INDEX</t>
  </si>
  <si>
    <t>ACCT</t>
  </si>
  <si>
    <t>Program</t>
  </si>
  <si>
    <t>Sector/Division</t>
  </si>
  <si>
    <t>Department</t>
  </si>
  <si>
    <t>WMCJV</t>
  </si>
  <si>
    <t>JDBY0005</t>
  </si>
  <si>
    <t>BD01</t>
  </si>
  <si>
    <t>Contr Services</t>
  </si>
  <si>
    <t>+</t>
  </si>
  <si>
    <t>DAD05162199</t>
  </si>
  <si>
    <t>Supplies</t>
  </si>
  <si>
    <t>DAD05162299</t>
  </si>
  <si>
    <t>Research</t>
  </si>
  <si>
    <t>Communications</t>
  </si>
  <si>
    <t>DAD05162399</t>
  </si>
  <si>
    <t>Public Service</t>
  </si>
  <si>
    <t>Travel</t>
  </si>
  <si>
    <t>DAD05162499</t>
  </si>
  <si>
    <t>Repair &amp; Maintenance</t>
  </si>
  <si>
    <t>DAD05162750</t>
  </si>
  <si>
    <t>DAD05162815</t>
  </si>
  <si>
    <t>Other</t>
  </si>
  <si>
    <t>DAS04162899</t>
  </si>
  <si>
    <t>O&amp;M Plant</t>
  </si>
  <si>
    <t>DAU06162122</t>
  </si>
  <si>
    <t>Scholarships</t>
  </si>
  <si>
    <t>DAV01162299</t>
  </si>
  <si>
    <t>Total</t>
  </si>
  <si>
    <t>DAV01162399</t>
  </si>
  <si>
    <t>DAV01162499</t>
  </si>
  <si>
    <t>Repair</t>
  </si>
  <si>
    <t>DAV01162799</t>
  </si>
  <si>
    <t>DAV01162899</t>
  </si>
  <si>
    <t>DBI01162299</t>
  </si>
  <si>
    <t>DBI01162399</t>
  </si>
  <si>
    <t>DBO06162199</t>
  </si>
  <si>
    <t>DBO06162299</t>
  </si>
  <si>
    <t>DBO06162399</t>
  </si>
  <si>
    <t>DBO06162499</t>
  </si>
  <si>
    <t>DBO06162851</t>
  </si>
  <si>
    <t>Based off of current allocation percentage</t>
  </si>
  <si>
    <t>DBT01162199</t>
  </si>
  <si>
    <t>DBT01162299</t>
  </si>
  <si>
    <t>DBT011623B0</t>
  </si>
  <si>
    <t>DBT01162499</t>
  </si>
  <si>
    <t>DBT01162799</t>
  </si>
  <si>
    <t>DBT01162899</t>
  </si>
  <si>
    <t>DCD01162299</t>
  </si>
  <si>
    <t>DCD011623B0</t>
  </si>
  <si>
    <t>DCD01162499</t>
  </si>
  <si>
    <t>DCD01162899</t>
  </si>
  <si>
    <t>DCO06162199</t>
  </si>
  <si>
    <t>DCO06162299</t>
  </si>
  <si>
    <t>DCO06162399</t>
  </si>
  <si>
    <t>DCO06162499</t>
  </si>
  <si>
    <t>DCO06162899</t>
  </si>
  <si>
    <t>DCS01162299</t>
  </si>
  <si>
    <t>DCS01162399</t>
  </si>
  <si>
    <t>DCS01162899</t>
  </si>
  <si>
    <t>DDF04162299</t>
  </si>
  <si>
    <t>DDF04162399</t>
  </si>
  <si>
    <t>DDF04162499</t>
  </si>
  <si>
    <t>DDF04162899</t>
  </si>
  <si>
    <t>DDV06162199</t>
  </si>
  <si>
    <t>DDV06162299</t>
  </si>
  <si>
    <t>DDV06162399</t>
  </si>
  <si>
    <t>DDV06162499</t>
  </si>
  <si>
    <t>DDV06162899</t>
  </si>
  <si>
    <t>Benefits</t>
  </si>
  <si>
    <t>DEB01161499</t>
  </si>
  <si>
    <t>DEB04161499</t>
  </si>
  <si>
    <t>DEB05161499</t>
  </si>
  <si>
    <t>DEB06161499</t>
  </si>
  <si>
    <t>DEB07161499</t>
  </si>
  <si>
    <t>Building Rent</t>
  </si>
  <si>
    <t>DEC01162528</t>
  </si>
  <si>
    <t>DED01162299</t>
  </si>
  <si>
    <t>DED011623B0</t>
  </si>
  <si>
    <t>DED01162499</t>
  </si>
  <si>
    <t>DED01162899</t>
  </si>
  <si>
    <t>DEN01162199</t>
  </si>
  <si>
    <t>DEN01162299</t>
  </si>
  <si>
    <t>DEN01162399</t>
  </si>
  <si>
    <t>DEN01162499</t>
  </si>
  <si>
    <t>DEN01162899</t>
  </si>
  <si>
    <t>DEQ01162199</t>
  </si>
  <si>
    <t>DEQ01162299</t>
  </si>
  <si>
    <t>DEQ01162399</t>
  </si>
  <si>
    <t>DEQ01162499</t>
  </si>
  <si>
    <t>Transfer</t>
  </si>
  <si>
    <t>DEQ01168801</t>
  </si>
  <si>
    <t>DES01162299</t>
  </si>
  <si>
    <t>DES01162399</t>
  </si>
  <si>
    <t>DES01162499</t>
  </si>
  <si>
    <t>DES07169205</t>
  </si>
  <si>
    <t>DEX01162199</t>
  </si>
  <si>
    <t>DEX01162299</t>
  </si>
  <si>
    <t>DEX01162399</t>
  </si>
  <si>
    <t>DEX01162499</t>
  </si>
  <si>
    <t>DEX01162899</t>
  </si>
  <si>
    <t>DFA05162199</t>
  </si>
  <si>
    <t>DFA05162299</t>
  </si>
  <si>
    <t>DFA05162399</t>
  </si>
  <si>
    <t>DFA05162499</t>
  </si>
  <si>
    <t>DFA05162866</t>
  </si>
  <si>
    <t>Room Waivers</t>
  </si>
  <si>
    <t>DFB05162117H</t>
  </si>
  <si>
    <t>DFB05162299</t>
  </si>
  <si>
    <t>DFB05162399</t>
  </si>
  <si>
    <t>DFB05162499</t>
  </si>
  <si>
    <t>DFB05162799</t>
  </si>
  <si>
    <t>Sports/Meet Expense</t>
  </si>
  <si>
    <t>DFB05162857</t>
  </si>
  <si>
    <t>DFD01162299</t>
  </si>
  <si>
    <t>DFD01162499</t>
  </si>
  <si>
    <t>DFD01162899</t>
  </si>
  <si>
    <t>DFN01162199</t>
  </si>
  <si>
    <t>DFN01162299</t>
  </si>
  <si>
    <t>DFN01162399</t>
  </si>
  <si>
    <t>DFN01162499</t>
  </si>
  <si>
    <t>DFN01162799</t>
  </si>
  <si>
    <t>DFN01162899</t>
  </si>
  <si>
    <t>DFS01162199</t>
  </si>
  <si>
    <t>DFS04162299</t>
  </si>
  <si>
    <t>DFS04162499</t>
  </si>
  <si>
    <t>Other Scholarships</t>
  </si>
  <si>
    <t>DFW08162828</t>
  </si>
  <si>
    <t>Res Tuit - Undergrad</t>
  </si>
  <si>
    <t>DFW08162829</t>
  </si>
  <si>
    <t>Res Tuit - Athletic</t>
  </si>
  <si>
    <t>DFW08162829A</t>
  </si>
  <si>
    <t>NonRes Tuit - Undergrad</t>
  </si>
  <si>
    <t>DFW08162846</t>
  </si>
  <si>
    <t>NonRes Tuit - Athletic</t>
  </si>
  <si>
    <t>DFW08162846A</t>
  </si>
  <si>
    <t>MUS Honor Schol</t>
  </si>
  <si>
    <t>DFW08162874C</t>
  </si>
  <si>
    <t>Montana Indian Waiver</t>
  </si>
  <si>
    <t>DFW08162874E</t>
  </si>
  <si>
    <t>Montana Sr Citizen Wvr</t>
  </si>
  <si>
    <t>DFW08162874G</t>
  </si>
  <si>
    <t>Hon Discrgd Vet Wvr</t>
  </si>
  <si>
    <t>DFW08162874H</t>
  </si>
  <si>
    <t>DFW08162874R</t>
  </si>
  <si>
    <t>Employee Waiver</t>
  </si>
  <si>
    <t>DFW08162874T</t>
  </si>
  <si>
    <t>Federal Yellow Ribbon</t>
  </si>
  <si>
    <t>DFW08162874Y</t>
  </si>
  <si>
    <t>Trainer Contract</t>
  </si>
  <si>
    <t>DGA05162102</t>
  </si>
  <si>
    <t>Insurance</t>
  </si>
  <si>
    <t>DGA05162104</t>
  </si>
  <si>
    <t>DGA05162299</t>
  </si>
  <si>
    <t>DGA05162399</t>
  </si>
  <si>
    <t>DGA05162499</t>
  </si>
  <si>
    <t>DGA05162801</t>
  </si>
  <si>
    <t>DGA05162899</t>
  </si>
  <si>
    <t>DHH01162299</t>
  </si>
  <si>
    <t>DHH01162399</t>
  </si>
  <si>
    <t>DHH01162499</t>
  </si>
  <si>
    <t>DHH01162899</t>
  </si>
  <si>
    <t>DHR01162299</t>
  </si>
  <si>
    <t>DHR01162499</t>
  </si>
  <si>
    <t>DHR01162899</t>
  </si>
  <si>
    <t>DHR06162299</t>
  </si>
  <si>
    <t>DHR06162399</t>
  </si>
  <si>
    <t>DHR06162499</t>
  </si>
  <si>
    <t>DHS01162299</t>
  </si>
  <si>
    <t>DHS01162399</t>
  </si>
  <si>
    <t>DHS01162499</t>
  </si>
  <si>
    <t>DIC01162899</t>
  </si>
  <si>
    <t>Bad Debt</t>
  </si>
  <si>
    <t>DIC06162816</t>
  </si>
  <si>
    <t>DIM06162801</t>
  </si>
  <si>
    <t>DIS01162199</t>
  </si>
  <si>
    <t>DIS01162299</t>
  </si>
  <si>
    <t>DIS01162399</t>
  </si>
  <si>
    <t>DIS01162499</t>
  </si>
  <si>
    <t>DIS01162899</t>
  </si>
  <si>
    <t>DIT06162199</t>
  </si>
  <si>
    <t>DIT06162299</t>
  </si>
  <si>
    <t>DIT06162399</t>
  </si>
  <si>
    <t>DIT06162499</t>
  </si>
  <si>
    <t>DIT06162799</t>
  </si>
  <si>
    <t>DIT06162899</t>
  </si>
  <si>
    <t>Textbooks and Reference</t>
  </si>
  <si>
    <t>DLB04162225</t>
  </si>
  <si>
    <t>DLB04162399</t>
  </si>
  <si>
    <t>DLB04162499</t>
  </si>
  <si>
    <t>DLB04162799</t>
  </si>
  <si>
    <t>DLB04162899</t>
  </si>
  <si>
    <t>Library Books</t>
  </si>
  <si>
    <t>DLB04163199</t>
  </si>
  <si>
    <t>DLC01162299</t>
  </si>
  <si>
    <t>DLC01162499</t>
  </si>
  <si>
    <t>DLC01162899</t>
  </si>
  <si>
    <t>DMB05162117H</t>
  </si>
  <si>
    <t>DMB05162299</t>
  </si>
  <si>
    <t>DMB05162399</t>
  </si>
  <si>
    <t>DMB05162499</t>
  </si>
  <si>
    <t>DMB05162857</t>
  </si>
  <si>
    <t>DMK04162299</t>
  </si>
  <si>
    <t>DMK041623B0</t>
  </si>
  <si>
    <t>Software Maintenanc</t>
  </si>
  <si>
    <t>DMK04162750</t>
  </si>
  <si>
    <t>DMK04162899</t>
  </si>
  <si>
    <t>DMT01162299</t>
  </si>
  <si>
    <t>DMT011623B0</t>
  </si>
  <si>
    <t>DMT01162499</t>
  </si>
  <si>
    <t>DMT01162899</t>
  </si>
  <si>
    <t>DNA01162102</t>
  </si>
  <si>
    <t>DNA01162299</t>
  </si>
  <si>
    <t>DNA01162399</t>
  </si>
  <si>
    <t>DNA01162499</t>
  </si>
  <si>
    <t>DNA01162899</t>
  </si>
  <si>
    <t>DOP07162199</t>
  </si>
  <si>
    <t>DOP07162299</t>
  </si>
  <si>
    <t>DOP07162399</t>
  </si>
  <si>
    <t>DOP07162499</t>
  </si>
  <si>
    <t>Utilities   - 62608</t>
  </si>
  <si>
    <t>DOP07162699</t>
  </si>
  <si>
    <t>DOP07162799</t>
  </si>
  <si>
    <t>-</t>
  </si>
  <si>
    <t>DOP07162899</t>
  </si>
  <si>
    <t>DOT04162299</t>
  </si>
  <si>
    <t>DOT04162399</t>
  </si>
  <si>
    <t>DOT04162499</t>
  </si>
  <si>
    <t>DOT04162899</t>
  </si>
  <si>
    <t>Rent</t>
  </si>
  <si>
    <t>DPC07162599</t>
  </si>
  <si>
    <t>Utility Reserve</t>
  </si>
  <si>
    <t>DPC07162699</t>
  </si>
  <si>
    <t>DPL05162299</t>
  </si>
  <si>
    <t>DPL05162399</t>
  </si>
  <si>
    <t>DPL05162499</t>
  </si>
  <si>
    <t>DPL05162701</t>
  </si>
  <si>
    <t>DPL05162899</t>
  </si>
  <si>
    <t>DRD05162117H</t>
  </si>
  <si>
    <t>DRD05162299</t>
  </si>
  <si>
    <t>DRD05162304</t>
  </si>
  <si>
    <t>DRD05162499</t>
  </si>
  <si>
    <t>Sports Event Exp</t>
  </si>
  <si>
    <t>DRD05162857</t>
  </si>
  <si>
    <t>DRG05162199</t>
  </si>
  <si>
    <t>DRG05162299</t>
  </si>
  <si>
    <t>DRG051623B0</t>
  </si>
  <si>
    <t>DRG05162499</t>
  </si>
  <si>
    <t>Repairs</t>
  </si>
  <si>
    <t>DRG05162799</t>
  </si>
  <si>
    <t>DRG05162899</t>
  </si>
  <si>
    <t>DRM05162199</t>
  </si>
  <si>
    <t>DRM05162299</t>
  </si>
  <si>
    <t>DRM05162399</t>
  </si>
  <si>
    <t>DRM05162499</t>
  </si>
  <si>
    <t>DRM05162899</t>
  </si>
  <si>
    <t>DSC05162499</t>
  </si>
  <si>
    <t>DSL01162299</t>
  </si>
  <si>
    <t>DSM01162199</t>
  </si>
  <si>
    <t>DSM01162299</t>
  </si>
  <si>
    <t>DSM01162399</t>
  </si>
  <si>
    <t>DSM01162499</t>
  </si>
  <si>
    <t>DSM01162899</t>
  </si>
  <si>
    <t>Staff Senate</t>
  </si>
  <si>
    <t>DST01162199</t>
  </si>
  <si>
    <t>DST01162299</t>
  </si>
  <si>
    <t>DST01162399</t>
  </si>
  <si>
    <t>DST01162499</t>
  </si>
  <si>
    <t>DST05162299</t>
  </si>
  <si>
    <t>DST05162399</t>
  </si>
  <si>
    <t>DST05162499</t>
  </si>
  <si>
    <t>DST05162899</t>
  </si>
  <si>
    <t>DTC04162299</t>
  </si>
  <si>
    <t>DTC04162399</t>
  </si>
  <si>
    <t>DTC04162750</t>
  </si>
  <si>
    <t>DTS05162299</t>
  </si>
  <si>
    <t>DVB05162117H</t>
  </si>
  <si>
    <t>DVB05162299</t>
  </si>
  <si>
    <t>DVB05162304</t>
  </si>
  <si>
    <t>DVB05162499</t>
  </si>
  <si>
    <t>DVB05162857</t>
  </si>
  <si>
    <t>DVB05162899</t>
  </si>
  <si>
    <t>DVC04162299</t>
  </si>
  <si>
    <t>DVC04162399</t>
  </si>
  <si>
    <t>DVC04162499</t>
  </si>
  <si>
    <t>DVC04162899</t>
  </si>
  <si>
    <t>DWB05162117H</t>
  </si>
  <si>
    <t>DWB05162299</t>
  </si>
  <si>
    <t>DWB05162399</t>
  </si>
  <si>
    <t>DWB05162499</t>
  </si>
  <si>
    <t>DWB05162857</t>
  </si>
  <si>
    <t>DXC05162117H</t>
  </si>
  <si>
    <t>DXC05162299</t>
  </si>
  <si>
    <t>DXC05162499</t>
  </si>
  <si>
    <t>DXC05162899</t>
  </si>
  <si>
    <t>concatenated key</t>
  </si>
  <si>
    <t>Concatendated Key 3-digit</t>
  </si>
  <si>
    <t>Actual FY19</t>
  </si>
  <si>
    <t>Actual FY20</t>
  </si>
  <si>
    <t>Actual FY18</t>
  </si>
  <si>
    <t>FY22 Budget</t>
  </si>
  <si>
    <t>FY21  Budget Load</t>
  </si>
  <si>
    <t>(operating only)</t>
  </si>
  <si>
    <t>Concatenate (3-dig)</t>
  </si>
  <si>
    <t>ORGN_CODE_L2</t>
  </si>
  <si>
    <t>810000</t>
  </si>
  <si>
    <t>820000</t>
  </si>
  <si>
    <t>830000</t>
  </si>
  <si>
    <t>850000</t>
  </si>
  <si>
    <t>All expenses excluding 611xx, 612xx, 613xx, 614xx, 619xx, 688xx</t>
  </si>
  <si>
    <t>DRAFT</t>
  </si>
  <si>
    <t>Index</t>
  </si>
  <si>
    <t>DEPARTMENT</t>
  </si>
  <si>
    <t>3-Yr Avg. Student Credit Hour*</t>
  </si>
  <si>
    <t>% of Total SCH</t>
  </si>
  <si>
    <t>Fixed Pools</t>
  </si>
  <si>
    <t>Portion of Current 18/19 Operating Budget Allocated for Communications</t>
  </si>
  <si>
    <t>Total Operating Budget (Pool &amp; Ops)</t>
  </si>
  <si>
    <t>Prior Year before change in enrollment</t>
  </si>
  <si>
    <t xml:space="preserve">Education </t>
  </si>
  <si>
    <t>Health/Human Performance</t>
  </si>
  <si>
    <t>History/Philosophy/Social Science</t>
  </si>
  <si>
    <t>Totals</t>
  </si>
  <si>
    <t>* Annual Student Credit Hours provided by Registrar through the 19/20 Academic Year</t>
  </si>
  <si>
    <t>This will need to tie to 50% Available Funds</t>
  </si>
  <si>
    <t xml:space="preserve">Total Allocation Available: </t>
  </si>
  <si>
    <t>Current FY22 Operating Budget</t>
  </si>
  <si>
    <t>Dollar Difference Between FY21 and FY22 Total Operating Budgets</t>
  </si>
  <si>
    <t>Available Funds for Distribution</t>
  </si>
  <si>
    <t>3-Yr Avg. Retention Rate</t>
  </si>
  <si>
    <t>Fall Unduplicated Headcount (majors)</t>
  </si>
  <si>
    <t>Spring Unduplicated Headcount (majors)</t>
  </si>
  <si>
    <t>Change in Headcount Fall to Spring</t>
  </si>
  <si>
    <t>Fall to Spring Retention</t>
  </si>
  <si>
    <t>Incentive Allocation</t>
  </si>
  <si>
    <t>Should this be percentage based or utilize another methodology?</t>
  </si>
  <si>
    <t>MSU-Billings</t>
  </si>
  <si>
    <t>MSU-Northern</t>
  </si>
  <si>
    <t>Montana Tech</t>
  </si>
  <si>
    <t>Average</t>
  </si>
  <si>
    <t>UM-Western</t>
  </si>
  <si>
    <t>Target</t>
  </si>
  <si>
    <t>Target $</t>
  </si>
  <si>
    <t>FY20 Budget</t>
  </si>
  <si>
    <t>FY21 Budget</t>
  </si>
  <si>
    <t>All Enrollment Numbers are Annualized FTE</t>
  </si>
  <si>
    <t>Verified with OCHE and Charity Reports on 3/2/20</t>
  </si>
  <si>
    <t>Fall</t>
  </si>
  <si>
    <t>Spring</t>
  </si>
  <si>
    <t>Current % of prior year-to-date</t>
  </si>
  <si>
    <t>difference Spring 19 to Spring 18 from Matt's weekly numbers report - two week average</t>
  </si>
  <si>
    <t>Graduation Rate Used:</t>
  </si>
  <si>
    <t>last report:</t>
  </si>
  <si>
    <t>FY 2016</t>
  </si>
  <si>
    <t>FY 2017</t>
  </si>
  <si>
    <t>FY 2018</t>
  </si>
  <si>
    <t>FY 2019</t>
  </si>
  <si>
    <t>FY 2020</t>
  </si>
  <si>
    <t>FY 2021</t>
  </si>
  <si>
    <t>FY 2022</t>
  </si>
  <si>
    <t>FY 2015</t>
  </si>
  <si>
    <t>Fall 2014</t>
  </si>
  <si>
    <t>Spring 2015</t>
  </si>
  <si>
    <t>Fall 2015</t>
  </si>
  <si>
    <t>Spring 2016</t>
  </si>
  <si>
    <t>Fall 2016</t>
  </si>
  <si>
    <t>Spring 2017</t>
  </si>
  <si>
    <t>Fall 2017</t>
  </si>
  <si>
    <t>Spring 2018</t>
  </si>
  <si>
    <t>Fall 2018</t>
  </si>
  <si>
    <t>Spring 2019</t>
  </si>
  <si>
    <t>Fall 2019</t>
  </si>
  <si>
    <t>Spring 2020</t>
  </si>
  <si>
    <t>Fall 2020</t>
  </si>
  <si>
    <t>Spring 2021</t>
  </si>
  <si>
    <t>Fall 2021</t>
  </si>
  <si>
    <t>Spring 2022</t>
  </si>
  <si>
    <t>Eligible Students</t>
  </si>
  <si>
    <t>Resident</t>
  </si>
  <si>
    <t>Non Resident</t>
  </si>
  <si>
    <t>WUE</t>
  </si>
  <si>
    <t>Eligible Students Returning</t>
  </si>
  <si>
    <t>Retention Rate</t>
  </si>
  <si>
    <t>The retention rates really need to be confirmed.  They seem too high</t>
  </si>
  <si>
    <t>New Enrollments</t>
  </si>
  <si>
    <t>Total Enrolled (end of term)</t>
  </si>
  <si>
    <t>Graduating Students</t>
  </si>
  <si>
    <t>Calculated forecast</t>
  </si>
  <si>
    <t>Manual Estimate</t>
  </si>
  <si>
    <t>Historical data or fact based calculation</t>
  </si>
  <si>
    <t xml:space="preserve">Total Eligible Students </t>
  </si>
  <si>
    <t>Graduating Enrolled Ratio</t>
  </si>
  <si>
    <t>Fall Avg</t>
  </si>
  <si>
    <t>SpringAvg</t>
  </si>
  <si>
    <t>SUMMER</t>
  </si>
  <si>
    <t>Inventory and Validation of Fees -- Fiscal Years 2020 and 2021</t>
  </si>
  <si>
    <t>Undergraduate Mandatory Fees -- Rates per Semester</t>
  </si>
  <si>
    <t>PROPOSED RATES</t>
  </si>
  <si>
    <t>Computer, Technology</t>
  </si>
  <si>
    <t>Academic</t>
  </si>
  <si>
    <t xml:space="preserve">Academic </t>
  </si>
  <si>
    <t xml:space="preserve"> Radio </t>
  </si>
  <si>
    <t>Nonres.</t>
  </si>
  <si>
    <t>Course</t>
  </si>
  <si>
    <t>Registration</t>
  </si>
  <si>
    <t>Building</t>
  </si>
  <si>
    <t>&amp; Equipment</t>
  </si>
  <si>
    <t xml:space="preserve">Equipment </t>
  </si>
  <si>
    <t>ASUMW, Activity</t>
  </si>
  <si>
    <t>Health</t>
  </si>
  <si>
    <t>SUB</t>
  </si>
  <si>
    <t>Facilities</t>
  </si>
  <si>
    <t>&amp; Recycle</t>
  </si>
  <si>
    <t>Athletic</t>
  </si>
  <si>
    <t>Transportation</t>
  </si>
  <si>
    <t>Support</t>
  </si>
  <si>
    <t xml:space="preserve">Library </t>
  </si>
  <si>
    <t>BARC</t>
  </si>
  <si>
    <t>Additional</t>
  </si>
  <si>
    <t>Credit</t>
  </si>
  <si>
    <t>Fee</t>
  </si>
  <si>
    <t>Tuition</t>
  </si>
  <si>
    <t>Fees</t>
  </si>
  <si>
    <t>Center</t>
  </si>
  <si>
    <t>Op.</t>
  </si>
  <si>
    <t>FY11</t>
  </si>
  <si>
    <t>FTE  Rate</t>
  </si>
  <si>
    <t>FY 20</t>
  </si>
  <si>
    <t>Proposed</t>
  </si>
  <si>
    <t>Increase</t>
  </si>
  <si>
    <t>FY20</t>
  </si>
  <si>
    <t>Percent</t>
  </si>
  <si>
    <t>NOTES:</t>
  </si>
  <si>
    <t>1</t>
  </si>
  <si>
    <t>2</t>
  </si>
  <si>
    <t>3</t>
  </si>
  <si>
    <t>4</t>
  </si>
  <si>
    <t>FY 21</t>
  </si>
  <si>
    <t>FY21</t>
  </si>
  <si>
    <r>
      <t xml:space="preserve">Unit Name:     </t>
    </r>
    <r>
      <rPr>
        <b/>
        <sz val="10"/>
        <rFont val="Tahoma"/>
        <family val="2"/>
      </rPr>
      <t>University of Montana - Western</t>
    </r>
  </si>
  <si>
    <t>Tuition Rates</t>
  </si>
  <si>
    <t>per FTE</t>
  </si>
  <si>
    <t>Any Increase</t>
  </si>
  <si>
    <t>Fee Rates</t>
  </si>
  <si>
    <t>Admissions</t>
  </si>
  <si>
    <t>5A8000</t>
  </si>
  <si>
    <t>Registration - Summer</t>
  </si>
  <si>
    <t>5B8000</t>
  </si>
  <si>
    <t>Registration - Fall</t>
  </si>
  <si>
    <t>5C8000</t>
  </si>
  <si>
    <t>Registration - Spring</t>
  </si>
  <si>
    <t>STIP</t>
  </si>
  <si>
    <t xml:space="preserve"> </t>
  </si>
  <si>
    <t>Financial Aid Allowance</t>
  </si>
  <si>
    <t>Return Check Fee</t>
  </si>
  <si>
    <t>Late Registration</t>
  </si>
  <si>
    <t>Deferment</t>
  </si>
  <si>
    <t>Late Deferment</t>
  </si>
  <si>
    <t>5B8047</t>
  </si>
  <si>
    <t>Horsemanship</t>
  </si>
  <si>
    <t>Carry Forward</t>
  </si>
  <si>
    <t>Total Fee Revenue</t>
  </si>
  <si>
    <t>Variables</t>
  </si>
  <si>
    <t>YTD Actual</t>
  </si>
  <si>
    <t xml:space="preserve">2022 Estimated </t>
  </si>
  <si>
    <t>2022 Adjusted</t>
  </si>
  <si>
    <t>2022 Estimated</t>
  </si>
  <si>
    <t>2022 Actual</t>
  </si>
  <si>
    <t>Enrollment</t>
  </si>
  <si>
    <t>Tuition Revenue</t>
  </si>
  <si>
    <t>vs. Estimate</t>
  </si>
  <si>
    <t>5B8201</t>
  </si>
  <si>
    <t>5C8201</t>
  </si>
  <si>
    <t>5A8201</t>
  </si>
  <si>
    <t>Summer</t>
  </si>
  <si>
    <t>5B8202</t>
  </si>
  <si>
    <t>5C8202</t>
  </si>
  <si>
    <t>5A8202</t>
  </si>
  <si>
    <t>5B8203</t>
  </si>
  <si>
    <t>5C8203</t>
  </si>
  <si>
    <t>5A8203</t>
  </si>
  <si>
    <t>All Categories</t>
  </si>
  <si>
    <t xml:space="preserve">Fall </t>
  </si>
  <si>
    <t>FTE</t>
  </si>
  <si>
    <t>FY22</t>
  </si>
  <si>
    <t>FY23</t>
  </si>
  <si>
    <t>FY24</t>
  </si>
  <si>
    <t>State Approp</t>
  </si>
  <si>
    <t>State Appropriation</t>
  </si>
  <si>
    <t>Performance Funding</t>
  </si>
  <si>
    <t>Millage</t>
  </si>
  <si>
    <t>HB 9501% Rebate</t>
  </si>
  <si>
    <t>Total Non-Operating Revenue</t>
  </si>
  <si>
    <t>Total Revenue</t>
  </si>
  <si>
    <t>Strategic Set Aside Percent</t>
  </si>
  <si>
    <t xml:space="preserve">Strategic Set Aside </t>
  </si>
  <si>
    <t>Performance Percentage</t>
  </si>
  <si>
    <t>Performance Allocation</t>
  </si>
  <si>
    <t>Total Available for Allocation</t>
  </si>
  <si>
    <t>This is the load file for fiscal 2020 and needs to be updated for FY21</t>
  </si>
  <si>
    <t>DOC_REF_NO</t>
  </si>
  <si>
    <t>JBDY0006</t>
  </si>
  <si>
    <t>General Fund Approp</t>
  </si>
  <si>
    <t>DGENOP</t>
  </si>
  <si>
    <t>Millage is included in GF Approp, Manually Enter/adjust</t>
  </si>
  <si>
    <t>HB 95 1% rebate</t>
  </si>
  <si>
    <t>Regis Fee Summer</t>
  </si>
  <si>
    <t>Regis Fee Fall</t>
  </si>
  <si>
    <t>Regis Fee Spring</t>
  </si>
  <si>
    <t>STIP income</t>
  </si>
  <si>
    <t>DGSTIP</t>
  </si>
  <si>
    <t>Fin Aid Allowance</t>
  </si>
  <si>
    <t>DAFIND</t>
  </si>
  <si>
    <t>DMISC</t>
  </si>
  <si>
    <t>Late Regis Fee</t>
  </si>
  <si>
    <t>Defer Pay Fee</t>
  </si>
  <si>
    <t>Late Defer Pay</t>
  </si>
  <si>
    <t>Resident Summer</t>
  </si>
  <si>
    <t>Non Resident Summer</t>
  </si>
  <si>
    <t>WUE Summer</t>
  </si>
  <si>
    <t>Resident Fall</t>
  </si>
  <si>
    <t>Non Resident Fall</t>
  </si>
  <si>
    <t>WUE Fall</t>
  </si>
  <si>
    <t>Lump sum in estimate.  Manually Enter/adjust (85% of Fall)</t>
  </si>
  <si>
    <t>Resident Spring</t>
  </si>
  <si>
    <t>Non Resident Spring</t>
  </si>
  <si>
    <t>WUE Spring</t>
  </si>
  <si>
    <t>5C8047</t>
  </si>
  <si>
    <t>Budget Revenue</t>
  </si>
  <si>
    <t>Difference</t>
  </si>
  <si>
    <t>Hold Harmless</t>
  </si>
  <si>
    <t xml:space="preserve">    Use to manually adjust red categories</t>
  </si>
  <si>
    <t>Index Code</t>
  </si>
  <si>
    <t>Strategic Initiatives</t>
  </si>
  <si>
    <t>Instruction (1)</t>
  </si>
  <si>
    <t>Academic Support (4)</t>
  </si>
  <si>
    <t>Student Services (5)</t>
  </si>
  <si>
    <t>Institutional Support (6)</t>
  </si>
  <si>
    <t>O&amp;M Plant (7)</t>
  </si>
  <si>
    <t>Scholarships (8)</t>
  </si>
  <si>
    <t>Total Allocation</t>
  </si>
  <si>
    <t>Hold Harmless could be implemented at this stage</t>
  </si>
  <si>
    <t>Check Row (should match row 6)</t>
  </si>
  <si>
    <t>Fill in manual or formulaicly</t>
  </si>
  <si>
    <t>Updated 11/18/20</t>
  </si>
  <si>
    <t>Classified</t>
  </si>
  <si>
    <t>Classification</t>
  </si>
  <si>
    <t>Employee ID</t>
  </si>
  <si>
    <t>Position ID</t>
  </si>
  <si>
    <t>Name</t>
  </si>
  <si>
    <t xml:space="preserve">Position </t>
  </si>
  <si>
    <t>State Accounts</t>
  </si>
  <si>
    <t>D10556</t>
  </si>
  <si>
    <t xml:space="preserve">Allen, Kelly </t>
  </si>
  <si>
    <t>D10521</t>
  </si>
  <si>
    <t>Beck, Constance</t>
  </si>
  <si>
    <t>D20530</t>
  </si>
  <si>
    <t>Benson, Alexis</t>
  </si>
  <si>
    <t>D10543</t>
  </si>
  <si>
    <t xml:space="preserve">Bourassa, Debbie  </t>
  </si>
  <si>
    <t>D10525</t>
  </si>
  <si>
    <t>Burgstrom, Amanda</t>
  </si>
  <si>
    <t>D10541</t>
  </si>
  <si>
    <t>Bush, Wade</t>
  </si>
  <si>
    <t>D10517</t>
  </si>
  <si>
    <t xml:space="preserve">Chipponeri, Joseph  </t>
  </si>
  <si>
    <t>D10544</t>
  </si>
  <si>
    <t xml:space="preserve">Conover, Diane  </t>
  </si>
  <si>
    <t>D10563</t>
  </si>
  <si>
    <t>Driver, Robyn</t>
  </si>
  <si>
    <t>D10505</t>
  </si>
  <si>
    <t>Dwyer, Mary</t>
  </si>
  <si>
    <t>D20525</t>
  </si>
  <si>
    <t xml:space="preserve">Dwyer, William E.  </t>
  </si>
  <si>
    <t>D10529</t>
  </si>
  <si>
    <t>Fifield, Marni</t>
  </si>
  <si>
    <t>D10519</t>
  </si>
  <si>
    <t xml:space="preserve">Fox, Jennifer </t>
  </si>
  <si>
    <t>D20522</t>
  </si>
  <si>
    <t xml:space="preserve">Gibson, Ryann </t>
  </si>
  <si>
    <t>D10518</t>
  </si>
  <si>
    <t xml:space="preserve">Hand, Verna </t>
  </si>
  <si>
    <t>D10511</t>
  </si>
  <si>
    <t>VACANT BECKY HARRINGTON</t>
  </si>
  <si>
    <t>D10550-01</t>
  </si>
  <si>
    <t>Hauer, Bethany</t>
  </si>
  <si>
    <t>D10560</t>
  </si>
  <si>
    <t>Heberling, Margo</t>
  </si>
  <si>
    <t>D10526</t>
  </si>
  <si>
    <t xml:space="preserve">Jones, Janet  </t>
  </si>
  <si>
    <t>D10552</t>
  </si>
  <si>
    <t>DOB061</t>
  </si>
  <si>
    <t>Karlsgodt, Sarah</t>
  </si>
  <si>
    <t>D10500</t>
  </si>
  <si>
    <t>Kramer, Klaire</t>
  </si>
  <si>
    <t>D40562</t>
  </si>
  <si>
    <t xml:space="preserve">Kuskie, Cecelia </t>
  </si>
  <si>
    <t>D10546</t>
  </si>
  <si>
    <t xml:space="preserve">Lake, Patricia  </t>
  </si>
  <si>
    <t>D10306</t>
  </si>
  <si>
    <t xml:space="preserve">Love, Roy  </t>
  </si>
  <si>
    <t>D10531</t>
  </si>
  <si>
    <t>Lovell, Glynis (Susan)</t>
  </si>
  <si>
    <t>D10219</t>
  </si>
  <si>
    <t>Lowell, Hillary</t>
  </si>
  <si>
    <t>D10561</t>
  </si>
  <si>
    <t xml:space="preserve">McDougal, Alecia </t>
  </si>
  <si>
    <t>D10545</t>
  </si>
  <si>
    <t>McKethen, Russell</t>
  </si>
  <si>
    <t>D10537</t>
  </si>
  <si>
    <t xml:space="preserve">Nichols, Tom  </t>
  </si>
  <si>
    <t>D10202</t>
  </si>
  <si>
    <t>VACANT MATTHEW PETERSON</t>
  </si>
  <si>
    <t>D10504</t>
  </si>
  <si>
    <t>VACANT DIANE POWERS</t>
  </si>
  <si>
    <t>D10507</t>
  </si>
  <si>
    <t>Rebish-Hupp, Katherine</t>
  </si>
  <si>
    <t>D10502</t>
  </si>
  <si>
    <t xml:space="preserve">Reyes, Carey  </t>
  </si>
  <si>
    <t>D10539</t>
  </si>
  <si>
    <t>Ritter, James</t>
  </si>
  <si>
    <t>D10549</t>
  </si>
  <si>
    <t xml:space="preserve">Rowley, Nancy  </t>
  </si>
  <si>
    <t>D10218</t>
  </si>
  <si>
    <t>Ruud, Molly</t>
  </si>
  <si>
    <t>D10501</t>
  </si>
  <si>
    <t xml:space="preserve">Schuler, James R.  </t>
  </si>
  <si>
    <t>D10535</t>
  </si>
  <si>
    <t>Spangler, Nora</t>
  </si>
  <si>
    <t>D10205</t>
  </si>
  <si>
    <t>Stokes, Christine</t>
  </si>
  <si>
    <t>D10558</t>
  </si>
  <si>
    <t>Stuart, Rebecca</t>
  </si>
  <si>
    <t>D10510</t>
  </si>
  <si>
    <t>VACANT JONATHAN THOMPSON</t>
  </si>
  <si>
    <t>D10548</t>
  </si>
  <si>
    <t xml:space="preserve">Throckmorton, Karen  </t>
  </si>
  <si>
    <t>D10564</t>
  </si>
  <si>
    <t xml:space="preserve">VACANT C. HERMAN  </t>
  </si>
  <si>
    <t>D20524 - AY</t>
  </si>
  <si>
    <t xml:space="preserve">VACANT D. ZIMDARS  </t>
  </si>
  <si>
    <t>D10307</t>
  </si>
  <si>
    <t xml:space="preserve">Ward, Dustin </t>
  </si>
  <si>
    <t>D10530</t>
  </si>
  <si>
    <t>White, Susan</t>
  </si>
  <si>
    <t>D10207</t>
  </si>
  <si>
    <t>VACANT SARAH WOOMER</t>
  </si>
  <si>
    <t>D10534</t>
  </si>
  <si>
    <t>Cypher, Charles</t>
  </si>
  <si>
    <t>D10566</t>
  </si>
  <si>
    <t xml:space="preserve">Freebury, Robert </t>
  </si>
  <si>
    <t>D10512</t>
  </si>
  <si>
    <t>Holt, Grady</t>
  </si>
  <si>
    <t>D10567</t>
  </si>
  <si>
    <t>Hupp, Robert (Union)</t>
  </si>
  <si>
    <t>D10536</t>
  </si>
  <si>
    <t>Newman, Randy</t>
  </si>
  <si>
    <t>D10503</t>
  </si>
  <si>
    <t>Valach, Nicholas (Union)</t>
  </si>
  <si>
    <t>Contract Pro / Admin</t>
  </si>
  <si>
    <t>790-39-0792</t>
  </si>
  <si>
    <t>D10312</t>
  </si>
  <si>
    <t>Allen, M.</t>
  </si>
  <si>
    <t>D10305</t>
  </si>
  <si>
    <t xml:space="preserve">VACANT (Baver, C.)  </t>
  </si>
  <si>
    <t>790-39-6365</t>
  </si>
  <si>
    <t>D10317</t>
  </si>
  <si>
    <t xml:space="preserve">Cohen, I.  </t>
  </si>
  <si>
    <t>790-70-4204</t>
  </si>
  <si>
    <t>D10313</t>
  </si>
  <si>
    <t>Cottom, Cole</t>
  </si>
  <si>
    <t>790-80-4400</t>
  </si>
  <si>
    <t>D10209</t>
  </si>
  <si>
    <t xml:space="preserve">Driver, O. L. </t>
  </si>
  <si>
    <t>790-38-2934</t>
  </si>
  <si>
    <t>D10326</t>
  </si>
  <si>
    <t xml:space="preserve">Engellant, R.*  </t>
  </si>
  <si>
    <t>790-35-5335</t>
  </si>
  <si>
    <t>D40315</t>
  </si>
  <si>
    <t xml:space="preserve">Hazelbaker, N.  </t>
  </si>
  <si>
    <t>790-13-1379</t>
  </si>
  <si>
    <t>D30259</t>
  </si>
  <si>
    <t>Mason, Justin</t>
  </si>
  <si>
    <t>790-82-4844</t>
  </si>
  <si>
    <t>D10214</t>
  </si>
  <si>
    <t>McCrea, Katie</t>
  </si>
  <si>
    <t>790-73-1486</t>
  </si>
  <si>
    <t>D20213</t>
  </si>
  <si>
    <t>Parrott, Casey</t>
  </si>
  <si>
    <t>790-19-9520</t>
  </si>
  <si>
    <t>D10208</t>
  </si>
  <si>
    <t>Raffety, Charles Matthew</t>
  </si>
  <si>
    <t>790-71-3708</t>
  </si>
  <si>
    <t>D10301</t>
  </si>
  <si>
    <t xml:space="preserve">Reid, Michael </t>
  </si>
  <si>
    <t>790-70-3567</t>
  </si>
  <si>
    <t>D10303</t>
  </si>
  <si>
    <t>Richardson, Debra</t>
  </si>
  <si>
    <t>790-70-2506</t>
  </si>
  <si>
    <t>D10302</t>
  </si>
  <si>
    <t xml:space="preserve">Walters, C.  </t>
  </si>
  <si>
    <t>790-81-2213</t>
  </si>
  <si>
    <t>D10201</t>
  </si>
  <si>
    <t>Wilson, W.</t>
  </si>
  <si>
    <t>790-52-4142</t>
  </si>
  <si>
    <t>D10319</t>
  </si>
  <si>
    <t xml:space="preserve">Kish, A.  </t>
  </si>
  <si>
    <t>790-19-7815</t>
  </si>
  <si>
    <t>D10323</t>
  </si>
  <si>
    <t>McNulty, J.</t>
  </si>
  <si>
    <t>790-26-4974</t>
  </si>
  <si>
    <t>D10309</t>
  </si>
  <si>
    <t xml:space="preserve">Ripley, A.,  Dean </t>
  </si>
  <si>
    <t>790-74-6080</t>
  </si>
  <si>
    <t>D10321</t>
  </si>
  <si>
    <t>Weatherby, Beth</t>
  </si>
  <si>
    <t>790-80-5403</t>
  </si>
  <si>
    <t>D20215</t>
  </si>
  <si>
    <t xml:space="preserve">Anderson, Tori /WBB Asst Coach </t>
  </si>
  <si>
    <t>790-73-9887</t>
  </si>
  <si>
    <t>D91COA</t>
  </si>
  <si>
    <t>Ferris, JD (INTERN)</t>
  </si>
  <si>
    <t>790-67-1323</t>
  </si>
  <si>
    <t>D20211-LA</t>
  </si>
  <si>
    <t xml:space="preserve">Goode, R.  </t>
  </si>
  <si>
    <t>790-65-5681</t>
  </si>
  <si>
    <t>D20214</t>
  </si>
  <si>
    <t>Jensen, Patrick /MBB Asst Coach</t>
  </si>
  <si>
    <t>790-60-9663</t>
  </si>
  <si>
    <t>D20217</t>
  </si>
  <si>
    <t>Lahaye, Kody</t>
  </si>
  <si>
    <t>790-81-7655</t>
  </si>
  <si>
    <t>D10228</t>
  </si>
  <si>
    <t>Larsen, Michael</t>
  </si>
  <si>
    <t>790-83-2874</t>
  </si>
  <si>
    <t>D10233</t>
  </si>
  <si>
    <t>Lovett, Katherine</t>
  </si>
  <si>
    <t>790-34-5485</t>
  </si>
  <si>
    <t>D10230</t>
  </si>
  <si>
    <t xml:space="preserve">Nourse, R.   FY </t>
  </si>
  <si>
    <t>790-86-9922</t>
  </si>
  <si>
    <t>D20216-LA</t>
  </si>
  <si>
    <t>Ramsey, Dylan</t>
  </si>
  <si>
    <t>D20212-LA</t>
  </si>
  <si>
    <t>VACANT MCCAULEY TODD</t>
  </si>
  <si>
    <t>790-37-3985</t>
  </si>
  <si>
    <t>D10229</t>
  </si>
  <si>
    <t xml:space="preserve">Woolley, L.   </t>
  </si>
  <si>
    <t>790-51-7666</t>
  </si>
  <si>
    <t>D10232</t>
  </si>
  <si>
    <t xml:space="preserve">Zitzer, D </t>
  </si>
  <si>
    <t>Faculty</t>
  </si>
  <si>
    <t>790-67-6730</t>
  </si>
  <si>
    <t>D10170</t>
  </si>
  <si>
    <t>790-37-8656</t>
  </si>
  <si>
    <t>D10133</t>
  </si>
  <si>
    <t>790-50-1486</t>
  </si>
  <si>
    <t>D10110</t>
  </si>
  <si>
    <t>790-67-4990</t>
  </si>
  <si>
    <t>D10173</t>
  </si>
  <si>
    <t>790-87-0536</t>
  </si>
  <si>
    <t>D10123</t>
  </si>
  <si>
    <t>790-75-4677</t>
  </si>
  <si>
    <t>D10108</t>
  </si>
  <si>
    <t>790-63-3091</t>
  </si>
  <si>
    <t>D10166</t>
  </si>
  <si>
    <t>790-57-8983</t>
  </si>
  <si>
    <t>D10122</t>
  </si>
  <si>
    <t>790-82-1232</t>
  </si>
  <si>
    <t>D10131</t>
  </si>
  <si>
    <t>790-39-5784</t>
  </si>
  <si>
    <t>D10129</t>
  </si>
  <si>
    <t>790-80-4220</t>
  </si>
  <si>
    <t>D10152</t>
  </si>
  <si>
    <t>790-79-6097</t>
  </si>
  <si>
    <t>D10109</t>
  </si>
  <si>
    <t>790-28-9435</t>
  </si>
  <si>
    <t>D10171</t>
  </si>
  <si>
    <t>790-83-2519</t>
  </si>
  <si>
    <t>D10145</t>
  </si>
  <si>
    <t>790-19-4614</t>
  </si>
  <si>
    <t>D10158</t>
  </si>
  <si>
    <t>790-87-0902</t>
  </si>
  <si>
    <t>D10164</t>
  </si>
  <si>
    <t>790-35-5199</t>
  </si>
  <si>
    <t>D10118</t>
  </si>
  <si>
    <t>790-32-2539</t>
  </si>
  <si>
    <t>D10168</t>
  </si>
  <si>
    <t>790-63-7784</t>
  </si>
  <si>
    <t>D10172</t>
  </si>
  <si>
    <t>790-38-3845</t>
  </si>
  <si>
    <t>D10124</t>
  </si>
  <si>
    <t>790-67-8711</t>
  </si>
  <si>
    <t>D10177</t>
  </si>
  <si>
    <t>790-35-5204</t>
  </si>
  <si>
    <t>D10112</t>
  </si>
  <si>
    <t>790-02-8612</t>
  </si>
  <si>
    <t>D10157</t>
  </si>
  <si>
    <t>790-34-5885</t>
  </si>
  <si>
    <t>D10147</t>
  </si>
  <si>
    <t>790-62-8582</t>
  </si>
  <si>
    <t>D10151</t>
  </si>
  <si>
    <t>790-35-5213</t>
  </si>
  <si>
    <t>D10113</t>
  </si>
  <si>
    <t>790-35-5222</t>
  </si>
  <si>
    <t>D10144</t>
  </si>
  <si>
    <t>790-76-4132</t>
  </si>
  <si>
    <t>D10160</t>
  </si>
  <si>
    <t>790-81-8338</t>
  </si>
  <si>
    <t>D10143</t>
  </si>
  <si>
    <t>790-79-8071</t>
  </si>
  <si>
    <t>D10117</t>
  </si>
  <si>
    <t>790-83-4655</t>
  </si>
  <si>
    <t>D10100</t>
  </si>
  <si>
    <t>790-31-9428</t>
  </si>
  <si>
    <t>D10135</t>
  </si>
  <si>
    <t>790-59-0723</t>
  </si>
  <si>
    <t>D10184</t>
  </si>
  <si>
    <t>790-26-6405</t>
  </si>
  <si>
    <t>D10103</t>
  </si>
  <si>
    <t>790-58-1103</t>
  </si>
  <si>
    <t>D10105</t>
  </si>
  <si>
    <t>790-39-6858</t>
  </si>
  <si>
    <t>D10162</t>
  </si>
  <si>
    <t>790-27-9902</t>
  </si>
  <si>
    <t>D10115</t>
  </si>
  <si>
    <t>790-28-4495</t>
  </si>
  <si>
    <t>D10175</t>
  </si>
  <si>
    <t>790-19-3595</t>
  </si>
  <si>
    <t>D10138</t>
  </si>
  <si>
    <t>790-67-8713</t>
  </si>
  <si>
    <t>D10176</t>
  </si>
  <si>
    <t>790-67-4192</t>
  </si>
  <si>
    <t>D10130</t>
  </si>
  <si>
    <t>790-67-5375</t>
  </si>
  <si>
    <t>D10142</t>
  </si>
  <si>
    <t>790-83-3922</t>
  </si>
  <si>
    <t>D10183</t>
  </si>
  <si>
    <t>790-71-6532</t>
  </si>
  <si>
    <t>D10120</t>
  </si>
  <si>
    <t>790-58-1256</t>
  </si>
  <si>
    <t>D10114</t>
  </si>
  <si>
    <t>790-26-4350</t>
  </si>
  <si>
    <t>D10139</t>
  </si>
  <si>
    <t>790-31-1039</t>
  </si>
  <si>
    <t>D10106</t>
  </si>
  <si>
    <t>790-35-5310</t>
  </si>
  <si>
    <t>D10185</t>
  </si>
  <si>
    <t>790-50-3867</t>
  </si>
  <si>
    <t>D10163</t>
  </si>
  <si>
    <t>790-50-3251</t>
  </si>
  <si>
    <t>D10132</t>
  </si>
  <si>
    <t>790-03-5003</t>
  </si>
  <si>
    <t>D10111</t>
  </si>
  <si>
    <t>790-38-2428</t>
  </si>
  <si>
    <t>D10125</t>
  </si>
  <si>
    <t>790-52-8229</t>
  </si>
  <si>
    <t>D10119</t>
  </si>
  <si>
    <t>790-35-5288</t>
  </si>
  <si>
    <t>D10140</t>
  </si>
  <si>
    <t>790-71-8031</t>
  </si>
  <si>
    <t>D10182</t>
  </si>
  <si>
    <t>790-29-5100</t>
  </si>
  <si>
    <t>D30560</t>
  </si>
  <si>
    <t>790-35-5151</t>
  </si>
  <si>
    <t>D10155</t>
  </si>
  <si>
    <t>D10107</t>
  </si>
  <si>
    <t>790-26-6149</t>
  </si>
  <si>
    <t>D10116</t>
  </si>
  <si>
    <t>790-68-0258</t>
  </si>
  <si>
    <t>D10181</t>
  </si>
  <si>
    <t>790-32-8517</t>
  </si>
  <si>
    <t>D10150</t>
  </si>
  <si>
    <t>790-60-8891</t>
  </si>
  <si>
    <t>D10159</t>
  </si>
  <si>
    <t>790-14-1224</t>
  </si>
  <si>
    <t>D10127</t>
  </si>
  <si>
    <t>D10101</t>
  </si>
  <si>
    <t>790-34-7849</t>
  </si>
  <si>
    <t>D10167</t>
  </si>
  <si>
    <t>D10126</t>
  </si>
  <si>
    <t>790-69-7210</t>
  </si>
  <si>
    <t>D10169</t>
  </si>
  <si>
    <t>D10141</t>
  </si>
  <si>
    <t>D10137</t>
  </si>
  <si>
    <t>Aiken, Estee.   (AY 21 Full Year Sabbatical @ 2/3 Pay)</t>
  </si>
  <si>
    <t xml:space="preserve">Anderson, Michelle </t>
  </si>
  <si>
    <t>Blankenship, Bethany</t>
  </si>
  <si>
    <t>Borrowman, Shane</t>
  </si>
  <si>
    <t>Burkett, Candice</t>
  </si>
  <si>
    <t xml:space="preserve">Carlson, Ashley   </t>
  </si>
  <si>
    <t>Carlson, Layne</t>
  </si>
  <si>
    <t>Chilson, Megan</t>
  </si>
  <si>
    <t xml:space="preserve">Crootof, Arica </t>
  </si>
  <si>
    <t>Dyreson, Eric</t>
  </si>
  <si>
    <t>Eason, Joseph</t>
  </si>
  <si>
    <t xml:space="preserve">Elliott, Brian </t>
  </si>
  <si>
    <t xml:space="preserve">Engellant, Kevin  </t>
  </si>
  <si>
    <t xml:space="preserve">England, Brian </t>
  </si>
  <si>
    <t>Eudaily, Sean</t>
  </si>
  <si>
    <t>Fowler, Jessica</t>
  </si>
  <si>
    <t>Francisconi, Michael</t>
  </si>
  <si>
    <t xml:space="preserve">Gilbert,Michael     </t>
  </si>
  <si>
    <t xml:space="preserve">Gilde, Christian </t>
  </si>
  <si>
    <t>Gilliard, Jen</t>
  </si>
  <si>
    <t>Haas, Heather</t>
  </si>
  <si>
    <t>Hajduk, John</t>
  </si>
  <si>
    <t>Handlos, Janelle (Promoted to Associate Prof FY 21)</t>
  </si>
  <si>
    <t xml:space="preserve">Holland, Denise. </t>
  </si>
  <si>
    <t>Howard, Vikki</t>
  </si>
  <si>
    <t>Janus, Bolko</t>
  </si>
  <si>
    <t>Jones, Cecil</t>
  </si>
  <si>
    <t xml:space="preserve">Kelly, Megan </t>
  </si>
  <si>
    <t xml:space="preserve">Kennett, Katrina </t>
  </si>
  <si>
    <t xml:space="preserve">Kidd, Shay </t>
  </si>
  <si>
    <t xml:space="preserve">King, Ruth </t>
  </si>
  <si>
    <t>Kirkley, Jack</t>
  </si>
  <si>
    <t>Levine, Rebekah (Tenure &amp; Promoted to Associate Prof FY 21)</t>
  </si>
  <si>
    <t>Mastandrea, Eva</t>
  </si>
  <si>
    <t>McCabe, Brent</t>
  </si>
  <si>
    <t>Morrow, Michael</t>
  </si>
  <si>
    <t xml:space="preserve">Red Bird, Nanci </t>
  </si>
  <si>
    <t>Ridenour, Wendy (AY 21 Full Year Sabbatical @ 2/3 Pay)</t>
  </si>
  <si>
    <t>Schoenemann,Spruce W.  (Tenure FY 21)</t>
  </si>
  <si>
    <t xml:space="preserve">Seacrest, Debbie </t>
  </si>
  <si>
    <t>Seacrest, Tyler</t>
  </si>
  <si>
    <t>Steadman,Kurt</t>
  </si>
  <si>
    <t>Stephenson, Mitchell</t>
  </si>
  <si>
    <t>Stiles, Thomas W.</t>
  </si>
  <si>
    <t>Straus, Laura (Promoted to Professor FY 21)</t>
  </si>
  <si>
    <t>Thomas, Rob</t>
  </si>
  <si>
    <t>Ulrich, Judy</t>
  </si>
  <si>
    <t>Ulrich, Karl</t>
  </si>
  <si>
    <t xml:space="preserve">Weinacht, Aaron </t>
  </si>
  <si>
    <t>Wright, Eric</t>
  </si>
  <si>
    <t>Wright, Laura</t>
  </si>
  <si>
    <t>Xanthopoulos, John</t>
  </si>
  <si>
    <t>Young, Laura  (Tenure &amp; Promoted to Associate Prof FY 21)</t>
  </si>
  <si>
    <t>Zaspel, Craig</t>
  </si>
  <si>
    <t xml:space="preserve">Cashmore, Aaron </t>
  </si>
  <si>
    <t>Cobau, Sarah (Sally)</t>
  </si>
  <si>
    <t>Daenzer, Douglas  (2 Year Contract)</t>
  </si>
  <si>
    <t>VACANT (Davis, Francis)</t>
  </si>
  <si>
    <t>Else, Iola(2 Year Contract)</t>
  </si>
  <si>
    <t>Griffiths, Mikel (2 Year Contract)</t>
  </si>
  <si>
    <t xml:space="preserve">Huber, Debra </t>
  </si>
  <si>
    <t>Jenne. Lee Ann (2 Year Contract)</t>
  </si>
  <si>
    <t>McCabe, Deborah  (2 Year Contract)</t>
  </si>
  <si>
    <t>VACANT (Sherrard, Aja)</t>
  </si>
  <si>
    <t>Shipman, Kathy   (2 Year Contract)</t>
  </si>
  <si>
    <t xml:space="preserve">VACANT (Todd, Marcus) </t>
  </si>
  <si>
    <t>Wright (Vandree), Elizabeth (2 Year Contract)</t>
  </si>
  <si>
    <t>ROCKY CRANDELL  $43,000 (Non-Tenure Track Business FY 2022 RONALD BOWMAN)</t>
  </si>
  <si>
    <t>ANA EBELING @ $43,000  (Non-Tenure Track Chemistry TEMP MOCK REPLACEMENT)</t>
  </si>
  <si>
    <t>NATHANIEL FREEMAN @ $47,000 (Non-Tenure Track Art BUDGETED AS SHERRARD)</t>
  </si>
  <si>
    <t>CHUNXUE "VIKTOR" WANG $54,000 (Non-Tenure Track Educ BUDGETED AS DAVIS)</t>
  </si>
  <si>
    <t>D00901</t>
  </si>
  <si>
    <t>Division Chair Stipends</t>
  </si>
  <si>
    <t>D07050</t>
  </si>
  <si>
    <t>Summer Faculty Pool (61123)</t>
  </si>
  <si>
    <t>D90000</t>
  </si>
  <si>
    <t xml:space="preserve">Adjunt Faculty (61123) </t>
  </si>
  <si>
    <t>D90EXT</t>
  </si>
  <si>
    <t>Faculty Pool</t>
  </si>
  <si>
    <t>D90STS</t>
  </si>
  <si>
    <t>Student Mentor Pool (61123)</t>
  </si>
  <si>
    <t>D92000</t>
  </si>
  <si>
    <t>Temp Pool</t>
  </si>
  <si>
    <t>Temp Pool (61224)</t>
  </si>
  <si>
    <t>Temp Pool (Raffety old position)</t>
  </si>
  <si>
    <t>D99CO1</t>
  </si>
  <si>
    <t xml:space="preserve">Car Allowance </t>
  </si>
  <si>
    <t>D9VAC4</t>
  </si>
  <si>
    <t>Vac Savings</t>
  </si>
  <si>
    <t>DCONT1</t>
  </si>
  <si>
    <t>Enrollment, Termination, and Promotion Pool (61123)</t>
  </si>
  <si>
    <t>DNWS00</t>
  </si>
  <si>
    <t>Student Wages</t>
  </si>
  <si>
    <t>Student Wages (61225)</t>
  </si>
  <si>
    <t>DOVR00</t>
  </si>
  <si>
    <t>Overtime (61131)</t>
  </si>
  <si>
    <t>DOVRLD</t>
  </si>
  <si>
    <t>Overload Pool (61132)</t>
  </si>
  <si>
    <t>DPAYP1</t>
  </si>
  <si>
    <t>PayPlan (61123)</t>
  </si>
  <si>
    <t>DPAYP4</t>
  </si>
  <si>
    <t>PayPlan (61124)</t>
  </si>
  <si>
    <t>DPAYP5</t>
  </si>
  <si>
    <t>DPAYP6</t>
  </si>
  <si>
    <t>PayPlan (61125)</t>
  </si>
  <si>
    <t>DPAYP7</t>
  </si>
  <si>
    <t>Pooled</t>
  </si>
  <si>
    <t xml:space="preserve">Just copied from Personnel Data Tab </t>
  </si>
  <si>
    <t>Should  be the cleaner of the two sheets</t>
  </si>
  <si>
    <t xml:space="preserve">Instruction </t>
  </si>
  <si>
    <t>Operating</t>
  </si>
  <si>
    <t>Personnel</t>
  </si>
  <si>
    <t>Multi-user Software</t>
  </si>
  <si>
    <t>DCO06161401</t>
  </si>
  <si>
    <t>DCO061614</t>
  </si>
  <si>
    <t>DCO06161402</t>
  </si>
  <si>
    <t>DCO06161403</t>
  </si>
  <si>
    <t>DCO06161404</t>
  </si>
  <si>
    <t>DCO06161409</t>
  </si>
  <si>
    <t>DCO06161410</t>
  </si>
  <si>
    <t>DCO06161415</t>
  </si>
  <si>
    <t>DCO06161415A</t>
  </si>
  <si>
    <t>DCO06161499</t>
  </si>
  <si>
    <t>DCO06162102</t>
  </si>
  <si>
    <t>DCO061621</t>
  </si>
  <si>
    <t>DCO06162104</t>
  </si>
  <si>
    <t>DCO06162191</t>
  </si>
  <si>
    <t>DCO06162204</t>
  </si>
  <si>
    <t>DCO061622</t>
  </si>
  <si>
    <t>DCO06162210</t>
  </si>
  <si>
    <t>DCO06162225</t>
  </si>
  <si>
    <t>DCO06162241</t>
  </si>
  <si>
    <t>DCO06162245</t>
  </si>
  <si>
    <t>DCO06162250</t>
  </si>
  <si>
    <t>DCO06162255</t>
  </si>
  <si>
    <t>DCO06162270</t>
  </si>
  <si>
    <t>DCO06162280</t>
  </si>
  <si>
    <t>DCO06162290</t>
  </si>
  <si>
    <t>DCO06162293</t>
  </si>
  <si>
    <t>DCO06162304</t>
  </si>
  <si>
    <t>DCO061623</t>
  </si>
  <si>
    <t>DCO06162305</t>
  </si>
  <si>
    <t>DCO06162309</t>
  </si>
  <si>
    <t>DCO06162319</t>
  </si>
  <si>
    <t>DCO06162371</t>
  </si>
  <si>
    <t>DCO061623B0</t>
  </si>
  <si>
    <t>DCO061623B4</t>
  </si>
  <si>
    <t>DCO06162405</t>
  </si>
  <si>
    <t>DCO061624</t>
  </si>
  <si>
    <t>DCO06162408</t>
  </si>
  <si>
    <t>DCO06162412</t>
  </si>
  <si>
    <t>DCO06162415</t>
  </si>
  <si>
    <t>DCO06162418</t>
  </si>
  <si>
    <t>DCO06162419</t>
  </si>
  <si>
    <t>DCO06162497</t>
  </si>
  <si>
    <t>DCO06162802</t>
  </si>
  <si>
    <t>DCO061628</t>
  </si>
  <si>
    <t>DCO06162817</t>
  </si>
  <si>
    <t>DFS04162241</t>
  </si>
  <si>
    <t>DFS041622</t>
  </si>
  <si>
    <t>DFS04162282</t>
  </si>
  <si>
    <t>DFS04162304</t>
  </si>
  <si>
    <t>DFS041623</t>
  </si>
  <si>
    <t>DFS04162401</t>
  </si>
  <si>
    <t>DFS041624</t>
  </si>
  <si>
    <t>DFS04162405</t>
  </si>
  <si>
    <t>DFS04162408</t>
  </si>
  <si>
    <t>DFS04162802</t>
  </si>
  <si>
    <t>DFS041628</t>
  </si>
  <si>
    <t>DIM061628</t>
  </si>
  <si>
    <t>DIS01161401</t>
  </si>
  <si>
    <t>DIS011614</t>
  </si>
  <si>
    <t>DIS01161402</t>
  </si>
  <si>
    <t>DIS01161402C</t>
  </si>
  <si>
    <t>DIS01161403</t>
  </si>
  <si>
    <t>DIS01161404</t>
  </si>
  <si>
    <t>DIS01161409</t>
  </si>
  <si>
    <t>DIS01161410</t>
  </si>
  <si>
    <t>DIS01161411</t>
  </si>
  <si>
    <t>DIS01161415</t>
  </si>
  <si>
    <t>DIS01161415A</t>
  </si>
  <si>
    <t>DIS01161499</t>
  </si>
  <si>
    <t>DIS01162102</t>
  </si>
  <si>
    <t>DIS011621</t>
  </si>
  <si>
    <t>DIS01162117M</t>
  </si>
  <si>
    <t>DIS01162160</t>
  </si>
  <si>
    <t>DIS01162191</t>
  </si>
  <si>
    <t>DIS01162204</t>
  </si>
  <si>
    <t>DIS011622</t>
  </si>
  <si>
    <t>DIS01162210</t>
  </si>
  <si>
    <t>DIS01162225</t>
  </si>
  <si>
    <t>DIS01162241</t>
  </si>
  <si>
    <t>DIS01162245</t>
  </si>
  <si>
    <t>DIS01162280</t>
  </si>
  <si>
    <t>DIS01162282</t>
  </si>
  <si>
    <t>DIS01162290</t>
  </si>
  <si>
    <t>DIS01162293</t>
  </si>
  <si>
    <t>DIS01162316</t>
  </si>
  <si>
    <t>DIS011623</t>
  </si>
  <si>
    <t>DIS01162317</t>
  </si>
  <si>
    <t>DIS01162401</t>
  </si>
  <si>
    <t>DIS011624</t>
  </si>
  <si>
    <t>DIS01162405</t>
  </si>
  <si>
    <t>DIS01162407</t>
  </si>
  <si>
    <t>DIS01162408</t>
  </si>
  <si>
    <t>DIS01162412</t>
  </si>
  <si>
    <t>DIS01162415</t>
  </si>
  <si>
    <t>DIS01162418</t>
  </si>
  <si>
    <t>DIS01162497</t>
  </si>
  <si>
    <t>DIS01162706</t>
  </si>
  <si>
    <t>DIS011627</t>
  </si>
  <si>
    <t>DIS01162750</t>
  </si>
  <si>
    <t>DIS01162809</t>
  </si>
  <si>
    <t>DIS011628</t>
  </si>
  <si>
    <t>DIS01162810</t>
  </si>
  <si>
    <t>DIS01162815</t>
  </si>
  <si>
    <t>DIS01162817</t>
  </si>
  <si>
    <t>DIS01162826</t>
  </si>
  <si>
    <t>DIS01163107</t>
  </si>
  <si>
    <t>DIS011631</t>
  </si>
  <si>
    <t>DRM05161401</t>
  </si>
  <si>
    <t>DRM051614</t>
  </si>
  <si>
    <t>DRM05161402</t>
  </si>
  <si>
    <t>DRM05161403</t>
  </si>
  <si>
    <t>DRM05161404</t>
  </si>
  <si>
    <t>DRM05161409</t>
  </si>
  <si>
    <t>DRM05161410</t>
  </si>
  <si>
    <t>DRM05161415</t>
  </si>
  <si>
    <t>DRM05161415A</t>
  </si>
  <si>
    <t>DRM05161499</t>
  </si>
  <si>
    <t>DRM05162102</t>
  </si>
  <si>
    <t>DRM051621</t>
  </si>
  <si>
    <t>DRM05162160</t>
  </si>
  <si>
    <t>DRM05162191</t>
  </si>
  <si>
    <t>DRM05162202</t>
  </si>
  <si>
    <t>DRM051622</t>
  </si>
  <si>
    <t>DRM05162203</t>
  </si>
  <si>
    <t>DRM05162210</t>
  </si>
  <si>
    <t>DRM05162233</t>
  </si>
  <si>
    <t>DRM05162241</t>
  </si>
  <si>
    <t>DRM05162245</t>
  </si>
  <si>
    <t>DRM05162249</t>
  </si>
  <si>
    <t>DRM05162250</t>
  </si>
  <si>
    <t>DRM05162255</t>
  </si>
  <si>
    <t>DRM05162258</t>
  </si>
  <si>
    <t>DRM05162280</t>
  </si>
  <si>
    <t>DRM05162282</t>
  </si>
  <si>
    <t>DRM05162290</t>
  </si>
  <si>
    <t>DRM05162293</t>
  </si>
  <si>
    <t>DRM05162304</t>
  </si>
  <si>
    <t>DRM051623</t>
  </si>
  <si>
    <t>DRM05162305</t>
  </si>
  <si>
    <t>DRM05162309</t>
  </si>
  <si>
    <t>DRM05162310</t>
  </si>
  <si>
    <t>DRM05162311</t>
  </si>
  <si>
    <t>DRM05162313</t>
  </si>
  <si>
    <t>DRM05162315</t>
  </si>
  <si>
    <t>DRM05162316</t>
  </si>
  <si>
    <t>DRM05162317</t>
  </si>
  <si>
    <t>DRM05162319</t>
  </si>
  <si>
    <t>DRM051623B0</t>
  </si>
  <si>
    <t>DRM051623B4</t>
  </si>
  <si>
    <t>DRM05162401</t>
  </si>
  <si>
    <t>DRM051624</t>
  </si>
  <si>
    <t>DRM05162405</t>
  </si>
  <si>
    <t>DRM05162407</t>
  </si>
  <si>
    <t>DRM05162408</t>
  </si>
  <si>
    <t>DRM05162415</t>
  </si>
  <si>
    <t>DRM05162497</t>
  </si>
  <si>
    <t>DRM05162706</t>
  </si>
  <si>
    <t>DRM051627</t>
  </si>
  <si>
    <t>DRM05162801</t>
  </si>
  <si>
    <t>DRM051628</t>
  </si>
  <si>
    <t>DRM05162802</t>
  </si>
  <si>
    <t>DRM05162809</t>
  </si>
  <si>
    <t>DRM05162815</t>
  </si>
  <si>
    <t>DRM05162823</t>
  </si>
  <si>
    <t>DRM05162826</t>
  </si>
  <si>
    <t>DRM05162881</t>
  </si>
  <si>
    <t>614</t>
  </si>
  <si>
    <t>619</t>
  </si>
  <si>
    <t>D12FRE68801</t>
  </si>
  <si>
    <t>D12FRE688</t>
  </si>
  <si>
    <t>DAS04162245</t>
  </si>
  <si>
    <t>DAS041622</t>
  </si>
  <si>
    <t>DAS04162815</t>
  </si>
  <si>
    <t>DAS041628</t>
  </si>
  <si>
    <t>DAS04163107</t>
  </si>
  <si>
    <t>DAS041631</t>
  </si>
  <si>
    <t>DAS04163112</t>
  </si>
  <si>
    <t>DAS04163401</t>
  </si>
  <si>
    <t>DAS041634</t>
  </si>
  <si>
    <t>DAS04168801</t>
  </si>
  <si>
    <t>DAS041688</t>
  </si>
  <si>
    <t>DAU061621</t>
  </si>
  <si>
    <t>DBO06161401</t>
  </si>
  <si>
    <t>DBO061614</t>
  </si>
  <si>
    <t>DBO06161402</t>
  </si>
  <si>
    <t>DBO06161402C</t>
  </si>
  <si>
    <t>DBO06161403</t>
  </si>
  <si>
    <t>DBO06161404</t>
  </si>
  <si>
    <t>DBO06161409</t>
  </si>
  <si>
    <t>DBO06161410</t>
  </si>
  <si>
    <t>DBO06161499</t>
  </si>
  <si>
    <t>DBO06162102</t>
  </si>
  <si>
    <t>DBO061621</t>
  </si>
  <si>
    <t>DBO06162104</t>
  </si>
  <si>
    <t>DBO06162113</t>
  </si>
  <si>
    <t>DBO06162122</t>
  </si>
  <si>
    <t>DBO06162136</t>
  </si>
  <si>
    <t>DBO06162148</t>
  </si>
  <si>
    <t>DBO06162160</t>
  </si>
  <si>
    <t>DBO06162191</t>
  </si>
  <si>
    <t>DBO06162210</t>
  </si>
  <si>
    <t>DBO061622</t>
  </si>
  <si>
    <t>DBO06162220</t>
  </si>
  <si>
    <t>DBO06162225</t>
  </si>
  <si>
    <t>DBO06162241</t>
  </si>
  <si>
    <t>DBO06162245</t>
  </si>
  <si>
    <t>DBO06162249</t>
  </si>
  <si>
    <t>DBO06162250</t>
  </si>
  <si>
    <t>DBO06162282</t>
  </si>
  <si>
    <t>DBO06162290</t>
  </si>
  <si>
    <t>DBO06162293</t>
  </si>
  <si>
    <t>DBO06162303</t>
  </si>
  <si>
    <t>DBO061623</t>
  </si>
  <si>
    <t>DBO06162304</t>
  </si>
  <si>
    <t>DBO06162305</t>
  </si>
  <si>
    <t>DBO06162309</t>
  </si>
  <si>
    <t>DBO06162317</t>
  </si>
  <si>
    <t>DBO061623B0</t>
  </si>
  <si>
    <t>DBO061623B4</t>
  </si>
  <si>
    <t>DBO06162401</t>
  </si>
  <si>
    <t>DBO061624</t>
  </si>
  <si>
    <t>DBO06162405</t>
  </si>
  <si>
    <t>DBO06162407</t>
  </si>
  <si>
    <t>DBO06162408</t>
  </si>
  <si>
    <t>DBO06162501</t>
  </si>
  <si>
    <t>DBO061625</t>
  </si>
  <si>
    <t>DBO06162517</t>
  </si>
  <si>
    <t>DBO06162701</t>
  </si>
  <si>
    <t>DBO061627</t>
  </si>
  <si>
    <t>DBO06162706</t>
  </si>
  <si>
    <t>DBO06162750</t>
  </si>
  <si>
    <t>DBO06162801</t>
  </si>
  <si>
    <t>DBO061628</t>
  </si>
  <si>
    <t>DBO06162802</t>
  </si>
  <si>
    <t>DBO06162817</t>
  </si>
  <si>
    <t>DBO06162823</t>
  </si>
  <si>
    <t>DBO06162825</t>
  </si>
  <si>
    <t>DBO06162899</t>
  </si>
  <si>
    <t>DBO06169104</t>
  </si>
  <si>
    <t>DBO061691</t>
  </si>
  <si>
    <t>DEB01161401</t>
  </si>
  <si>
    <t>DEB011614</t>
  </si>
  <si>
    <t>DEB01161402</t>
  </si>
  <si>
    <t>DEB01161402C</t>
  </si>
  <si>
    <t>DEB01161403</t>
  </si>
  <si>
    <t>DEB01161404</t>
  </si>
  <si>
    <t>DEB01161409</t>
  </si>
  <si>
    <t>DEB01161410</t>
  </si>
  <si>
    <t>DEB01161411</t>
  </si>
  <si>
    <t>DEB01161415</t>
  </si>
  <si>
    <t>DEB01161415A</t>
  </si>
  <si>
    <t>DEB01168801</t>
  </si>
  <si>
    <t>DEB011688</t>
  </si>
  <si>
    <t>DEB04161401</t>
  </si>
  <si>
    <t>DEB041614</t>
  </si>
  <si>
    <t>DEB04161402</t>
  </si>
  <si>
    <t>DEB04161402C</t>
  </si>
  <si>
    <t>DEB04161403</t>
  </si>
  <si>
    <t>DEB04161404</t>
  </si>
  <si>
    <t>DEB04161409</t>
  </si>
  <si>
    <t>DEB04161410</t>
  </si>
  <si>
    <t>DEB04161415</t>
  </si>
  <si>
    <t>DEB04161415A</t>
  </si>
  <si>
    <t>DEB04168801</t>
  </si>
  <si>
    <t>DEB041688</t>
  </si>
  <si>
    <t>DEB05161401</t>
  </si>
  <si>
    <t>DEB051614</t>
  </si>
  <si>
    <t>DEB05161402</t>
  </si>
  <si>
    <t>DEB05161403</t>
  </si>
  <si>
    <t>DEB05161404</t>
  </si>
  <si>
    <t>DEB05161409</t>
  </si>
  <si>
    <t>DEB05161410</t>
  </si>
  <si>
    <t>DEB05161411</t>
  </si>
  <si>
    <t>DEB05161415</t>
  </si>
  <si>
    <t>DEB05161415A</t>
  </si>
  <si>
    <t>DEB05168801</t>
  </si>
  <si>
    <t>DEB051688</t>
  </si>
  <si>
    <t>DEB06161401</t>
  </si>
  <si>
    <t>DEB061614</t>
  </si>
  <si>
    <t>DEB06161402</t>
  </si>
  <si>
    <t>DEB06161402C</t>
  </si>
  <si>
    <t>DEB06161403</t>
  </si>
  <si>
    <t>DEB06161404</t>
  </si>
  <si>
    <t>DEB06161409</t>
  </si>
  <si>
    <t>DEB06161410</t>
  </si>
  <si>
    <t>DEB06161411</t>
  </si>
  <si>
    <t>DEB06161415</t>
  </si>
  <si>
    <t>DEB06161415A</t>
  </si>
  <si>
    <t>DEB06168801</t>
  </si>
  <si>
    <t>DEB061688</t>
  </si>
  <si>
    <t>DEB07161401</t>
  </si>
  <si>
    <t>DEB071614</t>
  </si>
  <si>
    <t>DEB07161402</t>
  </si>
  <si>
    <t>DEB07161403</t>
  </si>
  <si>
    <t>DEB07161404</t>
  </si>
  <si>
    <t>DEB07161409</t>
  </si>
  <si>
    <t>DEB07161410</t>
  </si>
  <si>
    <t>DES07168701</t>
  </si>
  <si>
    <t>DES071687</t>
  </si>
  <si>
    <t>DES071692</t>
  </si>
  <si>
    <t>DES07169206</t>
  </si>
  <si>
    <t>DFA05161401</t>
  </si>
  <si>
    <t>DFA051614</t>
  </si>
  <si>
    <t>DFA05161402</t>
  </si>
  <si>
    <t>DFA05161403</t>
  </si>
  <si>
    <t>DFA05161404</t>
  </si>
  <si>
    <t>DFA05161409</t>
  </si>
  <si>
    <t>DFA05161410</t>
  </si>
  <si>
    <t>DFA05161415</t>
  </si>
  <si>
    <t>DFA05161415A</t>
  </si>
  <si>
    <t>DFA05161499</t>
  </si>
  <si>
    <t>DFA05162102</t>
  </si>
  <si>
    <t>DFA051621</t>
  </si>
  <si>
    <t>DFA05162191</t>
  </si>
  <si>
    <t>DFA05162210</t>
  </si>
  <si>
    <t>DFA051622</t>
  </si>
  <si>
    <t>DFA05162241</t>
  </si>
  <si>
    <t>DFA05162245</t>
  </si>
  <si>
    <t>DFA05162282</t>
  </si>
  <si>
    <t>DFA05162290</t>
  </si>
  <si>
    <t>DFA05162293</t>
  </si>
  <si>
    <t>DFA05162303</t>
  </si>
  <si>
    <t>DFA051623</t>
  </si>
  <si>
    <t>DFA05162304</t>
  </si>
  <si>
    <t>DFA05162305</t>
  </si>
  <si>
    <t>DFA05162317</t>
  </si>
  <si>
    <t>DFA051623B0</t>
  </si>
  <si>
    <t>DFA051623B4</t>
  </si>
  <si>
    <t>DFA05162405</t>
  </si>
  <si>
    <t>DFA051624</t>
  </si>
  <si>
    <t>DFA05162407</t>
  </si>
  <si>
    <t>DFA05162408</t>
  </si>
  <si>
    <t>DFA05162412</t>
  </si>
  <si>
    <t>DFA05162415</t>
  </si>
  <si>
    <t>DFA05162418</t>
  </si>
  <si>
    <t>DFA05162701</t>
  </si>
  <si>
    <t>DFA051627</t>
  </si>
  <si>
    <t>DFA05162706</t>
  </si>
  <si>
    <t>DFA05162801</t>
  </si>
  <si>
    <t>DFA051628</t>
  </si>
  <si>
    <t>DFA05162810</t>
  </si>
  <si>
    <t>DFA05162815</t>
  </si>
  <si>
    <t>DFA05162817</t>
  </si>
  <si>
    <t>DFA05162851</t>
  </si>
  <si>
    <t>DFA05162899</t>
  </si>
  <si>
    <t>DFA05168801</t>
  </si>
  <si>
    <t>DFA051688</t>
  </si>
  <si>
    <t>DFW08162820</t>
  </si>
  <si>
    <t>DFW081628</t>
  </si>
  <si>
    <t>DFW08162845</t>
  </si>
  <si>
    <t>DFW08162874</t>
  </si>
  <si>
    <t>DFW08162874F</t>
  </si>
  <si>
    <t>DFW08162899</t>
  </si>
  <si>
    <t>DFW08168801</t>
  </si>
  <si>
    <t>DFW081688</t>
  </si>
  <si>
    <t>DHR06161401</t>
  </si>
  <si>
    <t>DHR061614</t>
  </si>
  <si>
    <t>DHR06161402</t>
  </si>
  <si>
    <t>DHR06161403</t>
  </si>
  <si>
    <t>DHR06161404</t>
  </si>
  <si>
    <t>DHR06161409</t>
  </si>
  <si>
    <t>DHR06161410</t>
  </si>
  <si>
    <t>DHR06161411</t>
  </si>
  <si>
    <t>DHR06161415</t>
  </si>
  <si>
    <t>DHR06161415A</t>
  </si>
  <si>
    <t>DHR06161499</t>
  </si>
  <si>
    <t>DHR06162102</t>
  </si>
  <si>
    <t>DHR061621</t>
  </si>
  <si>
    <t>DHR06162191</t>
  </si>
  <si>
    <t>DHR06162225</t>
  </si>
  <si>
    <t>DHR061622</t>
  </si>
  <si>
    <t>DHR06162241</t>
  </si>
  <si>
    <t>DHR06162290</t>
  </si>
  <si>
    <t>DHR06162293</t>
  </si>
  <si>
    <t>DHR06162316</t>
  </si>
  <si>
    <t>DHR061623</t>
  </si>
  <si>
    <t>DHR06162317</t>
  </si>
  <si>
    <t>DHR061623B0</t>
  </si>
  <si>
    <t>DHR061623B4</t>
  </si>
  <si>
    <t>DHR06162401</t>
  </si>
  <si>
    <t>DHR061624</t>
  </si>
  <si>
    <t>DHR06162405</t>
  </si>
  <si>
    <t>DHR06162407</t>
  </si>
  <si>
    <t>DHR06162706</t>
  </si>
  <si>
    <t>DHR061627</t>
  </si>
  <si>
    <t>DHR06162801</t>
  </si>
  <si>
    <t>DHR061628</t>
  </si>
  <si>
    <t>DHR06162802</t>
  </si>
  <si>
    <t>DHR06162809</t>
  </si>
  <si>
    <t>DHR06162826</t>
  </si>
  <si>
    <t>DHR06162881</t>
  </si>
  <si>
    <t>DHR06162899</t>
  </si>
  <si>
    <t>DIC01161401</t>
  </si>
  <si>
    <t>DIC011614</t>
  </si>
  <si>
    <t>DIC01161402</t>
  </si>
  <si>
    <t>DIC01161404</t>
  </si>
  <si>
    <t>DIC01161409</t>
  </si>
  <si>
    <t>DIC01161410</t>
  </si>
  <si>
    <t>DIC01161415</t>
  </si>
  <si>
    <t>DIC01161415A</t>
  </si>
  <si>
    <t>DIC01161416</t>
  </si>
  <si>
    <t>DIC01162209</t>
  </si>
  <si>
    <t>DIC011622</t>
  </si>
  <si>
    <t>DIC01162210</t>
  </si>
  <si>
    <t>DIC01162225</t>
  </si>
  <si>
    <t>DIC01162233</t>
  </si>
  <si>
    <t>DIC01162280</t>
  </si>
  <si>
    <t>DIC01162750</t>
  </si>
  <si>
    <t>DIC011627</t>
  </si>
  <si>
    <t>DIC01162816</t>
  </si>
  <si>
    <t>DIC011628</t>
  </si>
  <si>
    <t>DIC01162817</t>
  </si>
  <si>
    <t>DIC01168801</t>
  </si>
  <si>
    <t>DIC011688</t>
  </si>
  <si>
    <t>DIC06161401</t>
  </si>
  <si>
    <t>DIC061614</t>
  </si>
  <si>
    <t>DIC06161404</t>
  </si>
  <si>
    <t>DIC06161409</t>
  </si>
  <si>
    <t>DIC06161410</t>
  </si>
  <si>
    <t>DIC06161416</t>
  </si>
  <si>
    <t>DIC06162102</t>
  </si>
  <si>
    <t>DIC061621</t>
  </si>
  <si>
    <t>DIC06162199</t>
  </si>
  <si>
    <t>DIC06162209</t>
  </si>
  <si>
    <t>DIC061622</t>
  </si>
  <si>
    <t>DIC06162245</t>
  </si>
  <si>
    <t>DIC06162249</t>
  </si>
  <si>
    <t>DIC06162293</t>
  </si>
  <si>
    <t>DIC06162295</t>
  </si>
  <si>
    <t>DIC06162304</t>
  </si>
  <si>
    <t>DIC061623</t>
  </si>
  <si>
    <t>DIC06162305</t>
  </si>
  <si>
    <t>DIC06162485</t>
  </si>
  <si>
    <t>DIC061624</t>
  </si>
  <si>
    <t>DIC06162487</t>
  </si>
  <si>
    <t>DIC06162488</t>
  </si>
  <si>
    <t>DIC06162491</t>
  </si>
  <si>
    <t>DIC06162497</t>
  </si>
  <si>
    <t>DIC06162499</t>
  </si>
  <si>
    <t>DIC06162750</t>
  </si>
  <si>
    <t>DIC061627</t>
  </si>
  <si>
    <t>DIC061628</t>
  </si>
  <si>
    <t>DIC06162817</t>
  </si>
  <si>
    <t>DIC06162899</t>
  </si>
  <si>
    <t>DIC06168801</t>
  </si>
  <si>
    <t>DIC061688</t>
  </si>
  <si>
    <t>DIT06161401</t>
  </si>
  <si>
    <t>DIT061614</t>
  </si>
  <si>
    <t>DIT06161402</t>
  </si>
  <si>
    <t>DIT06161403</t>
  </si>
  <si>
    <t>DIT06161404</t>
  </si>
  <si>
    <t>DIT06161409</t>
  </si>
  <si>
    <t>DIT06161410</t>
  </si>
  <si>
    <t>DIT06161499</t>
  </si>
  <si>
    <t>DIT06162102</t>
  </si>
  <si>
    <t>DIT061621</t>
  </si>
  <si>
    <t>DIT06162160</t>
  </si>
  <si>
    <t>DIT06162210</t>
  </si>
  <si>
    <t>DIT061622</t>
  </si>
  <si>
    <t>DIT06162227</t>
  </si>
  <si>
    <t>DIT06162241</t>
  </si>
  <si>
    <t>DIT06162245</t>
  </si>
  <si>
    <t>DIT06162249</t>
  </si>
  <si>
    <t>DIT06162250</t>
  </si>
  <si>
    <t>DIT06162282</t>
  </si>
  <si>
    <t>DIT06162290</t>
  </si>
  <si>
    <t>DIT06162293</t>
  </si>
  <si>
    <t>DIT06162304</t>
  </si>
  <si>
    <t>DIT061623</t>
  </si>
  <si>
    <t>DIT06162309</t>
  </si>
  <si>
    <t>DIT06162317</t>
  </si>
  <si>
    <t>DIT06162319</t>
  </si>
  <si>
    <t>DIT06162371</t>
  </si>
  <si>
    <t>DIT06162374</t>
  </si>
  <si>
    <t>DIT06162380</t>
  </si>
  <si>
    <t>DIT06162381</t>
  </si>
  <si>
    <t>DIT061623B0</t>
  </si>
  <si>
    <t>DIT061623B2</t>
  </si>
  <si>
    <t>DIT061623B4</t>
  </si>
  <si>
    <t>DIT06162405</t>
  </si>
  <si>
    <t>DIT061624</t>
  </si>
  <si>
    <t>DIT06162412</t>
  </si>
  <si>
    <t>DIT06162415</t>
  </si>
  <si>
    <t>DIT06162418</t>
  </si>
  <si>
    <t>DIT06162701</t>
  </si>
  <si>
    <t>DIT061627</t>
  </si>
  <si>
    <t>DIT06162743</t>
  </si>
  <si>
    <t>DIT06162750</t>
  </si>
  <si>
    <t>DIT06162801</t>
  </si>
  <si>
    <t>DIT061628</t>
  </si>
  <si>
    <t>DIT06162802</t>
  </si>
  <si>
    <t>DIT06162809</t>
  </si>
  <si>
    <t>DIT06162815</t>
  </si>
  <si>
    <t>DIT06162817</t>
  </si>
  <si>
    <t>DIT06162881</t>
  </si>
  <si>
    <t>DIT06163112</t>
  </si>
  <si>
    <t>DIT061631</t>
  </si>
  <si>
    <t>DOP07161401</t>
  </si>
  <si>
    <t>DOP071614</t>
  </si>
  <si>
    <t>DOP07161402</t>
  </si>
  <si>
    <t>DOP07161403</t>
  </si>
  <si>
    <t>DOP07161404</t>
  </si>
  <si>
    <t>DOP07161409</t>
  </si>
  <si>
    <t>DOP07161410</t>
  </si>
  <si>
    <t>DOP07161499</t>
  </si>
  <si>
    <t>DOP07162102</t>
  </si>
  <si>
    <t>DOP071621</t>
  </si>
  <si>
    <t>DOP07162104</t>
  </si>
  <si>
    <t>DOP07162105</t>
  </si>
  <si>
    <t>DOP07162143</t>
  </si>
  <si>
    <t>DOP07162160</t>
  </si>
  <si>
    <t>DOP07162191</t>
  </si>
  <si>
    <t>DOP07162195</t>
  </si>
  <si>
    <t>DOP07162203</t>
  </si>
  <si>
    <t>DOP071622</t>
  </si>
  <si>
    <t>DOP07162210</t>
  </si>
  <si>
    <t>DOP07162215</t>
  </si>
  <si>
    <t>DOP07162216</t>
  </si>
  <si>
    <t>DOP07162225</t>
  </si>
  <si>
    <t>DOP07162227</t>
  </si>
  <si>
    <t>DOP07162232</t>
  </si>
  <si>
    <t>DOP07162241</t>
  </si>
  <si>
    <t>DOP07162244</t>
  </si>
  <si>
    <t>DOP07162245</t>
  </si>
  <si>
    <t>DOP07162250</t>
  </si>
  <si>
    <t>DOP07162267</t>
  </si>
  <si>
    <t>DOP07162282</t>
  </si>
  <si>
    <t>DOP07162290</t>
  </si>
  <si>
    <t>DOP07162293</t>
  </si>
  <si>
    <t>DOP07162295</t>
  </si>
  <si>
    <t>DOP07162304</t>
  </si>
  <si>
    <t>DOP071623</t>
  </si>
  <si>
    <t>DOP07162305</t>
  </si>
  <si>
    <t>DOP07162309</t>
  </si>
  <si>
    <t>DOP07162317</t>
  </si>
  <si>
    <t>DOP07162319</t>
  </si>
  <si>
    <t>DOP071623B0</t>
  </si>
  <si>
    <t>DOP071623B4</t>
  </si>
  <si>
    <t>DOP07162401</t>
  </si>
  <si>
    <t>DOP071624</t>
  </si>
  <si>
    <t>DOP07162405</t>
  </si>
  <si>
    <t>DOP07162408</t>
  </si>
  <si>
    <t>DOP07162601</t>
  </si>
  <si>
    <t>DOP071626</t>
  </si>
  <si>
    <t>DOP07162603</t>
  </si>
  <si>
    <t>DOP07162605</t>
  </si>
  <si>
    <t>DOP07162606</t>
  </si>
  <si>
    <t>DOP07162607</t>
  </si>
  <si>
    <t>DOP07162611</t>
  </si>
  <si>
    <t>DOP07162701</t>
  </si>
  <si>
    <t>DOP071627</t>
  </si>
  <si>
    <t>DOP07162706</t>
  </si>
  <si>
    <t>DOP07162750</t>
  </si>
  <si>
    <t>DOP07162802</t>
  </si>
  <si>
    <t>DOP071628</t>
  </si>
  <si>
    <t>DOP07162804</t>
  </si>
  <si>
    <t>DOP07162809</t>
  </si>
  <si>
    <t>DOP07162815</t>
  </si>
  <si>
    <t>DOP07162817</t>
  </si>
  <si>
    <t>DOP07162822</t>
  </si>
  <si>
    <t>DOP07162823</t>
  </si>
  <si>
    <t>DOP07162881</t>
  </si>
  <si>
    <t>DOP07162882</t>
  </si>
  <si>
    <t>DOP07163104</t>
  </si>
  <si>
    <t>DOP071631</t>
  </si>
  <si>
    <t>DOP07163113</t>
  </si>
  <si>
    <t>DPC07162528</t>
  </si>
  <si>
    <t>DPC071625</t>
  </si>
  <si>
    <t>DPC071626</t>
  </si>
  <si>
    <t>DPC07162701</t>
  </si>
  <si>
    <t>DPC071627</t>
  </si>
  <si>
    <t>DPC07162799</t>
  </si>
  <si>
    <t>DPC07168801</t>
  </si>
  <si>
    <t>DPC071688</t>
  </si>
  <si>
    <t>DSC05162203</t>
  </si>
  <si>
    <t>DSC051622</t>
  </si>
  <si>
    <t>DSC05162209</t>
  </si>
  <si>
    <t>DSC05162245</t>
  </si>
  <si>
    <t>DSC05162304</t>
  </si>
  <si>
    <t>DSC051623</t>
  </si>
  <si>
    <t>DSC051624</t>
  </si>
  <si>
    <t>DSC05162801</t>
  </si>
  <si>
    <t>DSC051628</t>
  </si>
  <si>
    <t>DSC05162802</t>
  </si>
  <si>
    <t>DSC05162817</t>
  </si>
  <si>
    <t>DTC04161401</t>
  </si>
  <si>
    <t>DTC041614</t>
  </si>
  <si>
    <t>DTC04161402</t>
  </si>
  <si>
    <t>DTC04161402C</t>
  </si>
  <si>
    <t>DTC04161403</t>
  </si>
  <si>
    <t>DTC04161404</t>
  </si>
  <si>
    <t>DTC04161409</t>
  </si>
  <si>
    <t>DTC04161410</t>
  </si>
  <si>
    <t>DTC04161415</t>
  </si>
  <si>
    <t>DTC04161415A</t>
  </si>
  <si>
    <t>DTC04161499</t>
  </si>
  <si>
    <t>DTC04162210</t>
  </si>
  <si>
    <t>DTC041622</t>
  </si>
  <si>
    <t>DTC04162245</t>
  </si>
  <si>
    <t>DTC04162249</t>
  </si>
  <si>
    <t>DTC04162293</t>
  </si>
  <si>
    <t>DTC04162376</t>
  </si>
  <si>
    <t>DTC041623</t>
  </si>
  <si>
    <t>DTC041623B0</t>
  </si>
  <si>
    <t>DTC041623B4</t>
  </si>
  <si>
    <t>DTC04162701</t>
  </si>
  <si>
    <t>DTC041627</t>
  </si>
  <si>
    <t>DTC04162743</t>
  </si>
  <si>
    <t>DTC04162802</t>
  </si>
  <si>
    <t>DTC041628</t>
  </si>
  <si>
    <t>DAD05161401</t>
  </si>
  <si>
    <t>DAD051614</t>
  </si>
  <si>
    <t>DAD05161402</t>
  </si>
  <si>
    <t>DAD05161403</t>
  </si>
  <si>
    <t>DAD05161404</t>
  </si>
  <si>
    <t>DAD05161409</t>
  </si>
  <si>
    <t>DAD05161410</t>
  </si>
  <si>
    <t>DAD05161415</t>
  </si>
  <si>
    <t>DAD05161415A</t>
  </si>
  <si>
    <t>DAD05161499</t>
  </si>
  <si>
    <t>DAD05162102</t>
  </si>
  <si>
    <t>DAD051621</t>
  </si>
  <si>
    <t>DAD05162160</t>
  </si>
  <si>
    <t>DAD05162191</t>
  </si>
  <si>
    <t>DAD05162203</t>
  </si>
  <si>
    <t>DAD051622</t>
  </si>
  <si>
    <t>DAD05162210</t>
  </si>
  <si>
    <t>DAD05162238</t>
  </si>
  <si>
    <t>DAD05162241</t>
  </si>
  <si>
    <t>DAD05162245</t>
  </si>
  <si>
    <t>DAD05162250</t>
  </si>
  <si>
    <t>DAD05162280</t>
  </si>
  <si>
    <t>DAD05162282</t>
  </si>
  <si>
    <t>DAD05162290</t>
  </si>
  <si>
    <t>DAD05162293</t>
  </si>
  <si>
    <t>DAD05162303</t>
  </si>
  <si>
    <t>DAD051623</t>
  </si>
  <si>
    <t>DAD05162304</t>
  </si>
  <si>
    <t>DAD05162305</t>
  </si>
  <si>
    <t>DAD05162309</t>
  </si>
  <si>
    <t>DAD05162310</t>
  </si>
  <si>
    <t>DAD05162317</t>
  </si>
  <si>
    <t>DAD05162319</t>
  </si>
  <si>
    <t>DAD051623B0</t>
  </si>
  <si>
    <t>DAD051623B4</t>
  </si>
  <si>
    <t>DAD05162401</t>
  </si>
  <si>
    <t>DAD051624</t>
  </si>
  <si>
    <t>DAD05162405</t>
  </si>
  <si>
    <t>DAD05162407</t>
  </si>
  <si>
    <t>DAD05162408</t>
  </si>
  <si>
    <t>DAD05162409</t>
  </si>
  <si>
    <t>DAD05162411</t>
  </si>
  <si>
    <t>DAD05162412</t>
  </si>
  <si>
    <t>DAD05162415</t>
  </si>
  <si>
    <t>DAD05162417</t>
  </si>
  <si>
    <t>DAD05162418</t>
  </si>
  <si>
    <t>DAD05162419</t>
  </si>
  <si>
    <t>DAD05162701</t>
  </si>
  <si>
    <t>DAD051627</t>
  </si>
  <si>
    <t>DAD05162706</t>
  </si>
  <si>
    <t>DAD05162801</t>
  </si>
  <si>
    <t>DAD051628</t>
  </si>
  <si>
    <t>DAD05162802</t>
  </si>
  <si>
    <t>DAD05162804</t>
  </si>
  <si>
    <t>DAD05162817</t>
  </si>
  <si>
    <t>DAD05162823</t>
  </si>
  <si>
    <t>DAD05162826</t>
  </si>
  <si>
    <t>DAD05162851</t>
  </si>
  <si>
    <t>DAD05162881</t>
  </si>
  <si>
    <t>DAD05162899</t>
  </si>
  <si>
    <t>DAV01162210</t>
  </si>
  <si>
    <t>DAV011622</t>
  </si>
  <si>
    <t>DAV01162227</t>
  </si>
  <si>
    <t>DAV01162231</t>
  </si>
  <si>
    <t>DAV01162232</t>
  </si>
  <si>
    <t>DAV01162241</t>
  </si>
  <si>
    <t>DAV01162245</t>
  </si>
  <si>
    <t>DAV01162250</t>
  </si>
  <si>
    <t>DAV01162282</t>
  </si>
  <si>
    <t>DAV01162290</t>
  </si>
  <si>
    <t>DAV011623</t>
  </si>
  <si>
    <t>DAV011623B0</t>
  </si>
  <si>
    <t>DAV011623B4</t>
  </si>
  <si>
    <t>DAV01162405</t>
  </si>
  <si>
    <t>DAV011624</t>
  </si>
  <si>
    <t>DAV011627</t>
  </si>
  <si>
    <t>DAV01162802</t>
  </si>
  <si>
    <t>DAV011628</t>
  </si>
  <si>
    <t>DBI01161404</t>
  </si>
  <si>
    <t>DBI011614</t>
  </si>
  <si>
    <t>DBI01162204</t>
  </si>
  <si>
    <t>DBI011622</t>
  </si>
  <si>
    <t>DBI01162210</t>
  </si>
  <si>
    <t>DBI01162225</t>
  </si>
  <si>
    <t>DBI01162241</t>
  </si>
  <si>
    <t>DBI01162245</t>
  </si>
  <si>
    <t>DBI01162250</t>
  </si>
  <si>
    <t>DBI01162282</t>
  </si>
  <si>
    <t>DBI01162290</t>
  </si>
  <si>
    <t>DBI01162293</t>
  </si>
  <si>
    <t>DBI01162304</t>
  </si>
  <si>
    <t>DBI011623</t>
  </si>
  <si>
    <t>DBI01162305</t>
  </si>
  <si>
    <t>DBI01162319</t>
  </si>
  <si>
    <t>DBI011623B0</t>
  </si>
  <si>
    <t>DBI011623B4</t>
  </si>
  <si>
    <t>DBI01162405</t>
  </si>
  <si>
    <t>DBI011624</t>
  </si>
  <si>
    <t>DBI01162713</t>
  </si>
  <si>
    <t>DBI011627</t>
  </si>
  <si>
    <t>DBI01162899</t>
  </si>
  <si>
    <t>DBI011628</t>
  </si>
  <si>
    <t>DBT01161404</t>
  </si>
  <si>
    <t>DBT011614</t>
  </si>
  <si>
    <t>DBT01162191</t>
  </si>
  <si>
    <t>DBT011621</t>
  </si>
  <si>
    <t>DBT01162204</t>
  </si>
  <si>
    <t>DBT011622</t>
  </si>
  <si>
    <t>DBT01162210</t>
  </si>
  <si>
    <t>DBT01162212</t>
  </si>
  <si>
    <t>DBT01162223</t>
  </si>
  <si>
    <t>DBT01162225</t>
  </si>
  <si>
    <t>DBT01162227</t>
  </si>
  <si>
    <t>DBT01162241</t>
  </si>
  <si>
    <t>DBT01162245</t>
  </si>
  <si>
    <t>DBT01162250</t>
  </si>
  <si>
    <t>DBT01162255</t>
  </si>
  <si>
    <t>DBT01162282</t>
  </si>
  <si>
    <t>DBT01162290</t>
  </si>
  <si>
    <t>DBT01162293</t>
  </si>
  <si>
    <t>DBT01162304</t>
  </si>
  <si>
    <t>DBT011623</t>
  </si>
  <si>
    <t>DBT011623B4</t>
  </si>
  <si>
    <t>DBT01162401</t>
  </si>
  <si>
    <t>DBT011624</t>
  </si>
  <si>
    <t>DBT01162405</t>
  </si>
  <si>
    <t>DBT01162412</t>
  </si>
  <si>
    <t>DBT01162415</t>
  </si>
  <si>
    <t>DBT01162418</t>
  </si>
  <si>
    <t>DBT01162701</t>
  </si>
  <si>
    <t>DBT011627</t>
  </si>
  <si>
    <t>DBT01162704</t>
  </si>
  <si>
    <t>DBT01162706</t>
  </si>
  <si>
    <t>DBT01162801</t>
  </si>
  <si>
    <t>DBT011628</t>
  </si>
  <si>
    <t>DBT01162802</t>
  </si>
  <si>
    <t>DBT01162817</t>
  </si>
  <si>
    <t>DCD01161401</t>
  </si>
  <si>
    <t>DCD011614</t>
  </si>
  <si>
    <t>DCD01161402</t>
  </si>
  <si>
    <t>DCD01161403</t>
  </si>
  <si>
    <t>DCD01161404</t>
  </si>
  <si>
    <t>DCD01161409</t>
  </si>
  <si>
    <t>DCD01161410</t>
  </si>
  <si>
    <t>DCD01161499</t>
  </si>
  <si>
    <t>DCD01162191</t>
  </si>
  <si>
    <t>DCD011621</t>
  </si>
  <si>
    <t>DCD01162204</t>
  </si>
  <si>
    <t>DCD011622</t>
  </si>
  <si>
    <t>DCD01162210</t>
  </si>
  <si>
    <t>DCD01162225</t>
  </si>
  <si>
    <t>DCD01162241</t>
  </si>
  <si>
    <t>DCD01162245</t>
  </si>
  <si>
    <t>DCD01162250</t>
  </si>
  <si>
    <t>DCD01162280</t>
  </si>
  <si>
    <t>DCD01162282</t>
  </si>
  <si>
    <t>DCD01162290</t>
  </si>
  <si>
    <t>DCD01162293</t>
  </si>
  <si>
    <t>DCD01162303</t>
  </si>
  <si>
    <t>DCD011623</t>
  </si>
  <si>
    <t>DCD01162304</t>
  </si>
  <si>
    <t>DCD011623B4</t>
  </si>
  <si>
    <t>DCD01162401</t>
  </si>
  <si>
    <t>DCD011624</t>
  </si>
  <si>
    <t>DCD01162405</t>
  </si>
  <si>
    <t>DCD01162407</t>
  </si>
  <si>
    <t>DCD01162408</t>
  </si>
  <si>
    <t>DCD01162412</t>
  </si>
  <si>
    <t>DCD01162706</t>
  </si>
  <si>
    <t>DCD011627</t>
  </si>
  <si>
    <t>DCD01162801</t>
  </si>
  <si>
    <t>DCD011628</t>
  </si>
  <si>
    <t>DCD01162802</t>
  </si>
  <si>
    <t>DCD01162809</t>
  </si>
  <si>
    <t>DCD01162817</t>
  </si>
  <si>
    <t>DCS01161404</t>
  </si>
  <si>
    <t>DCS011614</t>
  </si>
  <si>
    <t>DCS01162210</t>
  </si>
  <si>
    <t>DCS011622</t>
  </si>
  <si>
    <t>DCS01162245</t>
  </si>
  <si>
    <t>DCS01162282</t>
  </si>
  <si>
    <t>DCS01162293</t>
  </si>
  <si>
    <t>DCS01162371</t>
  </si>
  <si>
    <t>DCS011623</t>
  </si>
  <si>
    <t>DCS011623B0</t>
  </si>
  <si>
    <t>DCS01162701</t>
  </si>
  <si>
    <t>DCS011627</t>
  </si>
  <si>
    <t>DCS01162802</t>
  </si>
  <si>
    <t>DCS011628</t>
  </si>
  <si>
    <t>DDF04161401</t>
  </si>
  <si>
    <t>DDF041614</t>
  </si>
  <si>
    <t>DDF04161402</t>
  </si>
  <si>
    <t>DDF04161403</t>
  </si>
  <si>
    <t>DDF04161404</t>
  </si>
  <si>
    <t>DDF04161409</t>
  </si>
  <si>
    <t>DDF04161410</t>
  </si>
  <si>
    <t>DDF04161499</t>
  </si>
  <si>
    <t>DDF04162191</t>
  </si>
  <si>
    <t>DDF041621</t>
  </si>
  <si>
    <t>DDF04162210</t>
  </si>
  <si>
    <t>DDF041622</t>
  </si>
  <si>
    <t>DDF04162241</t>
  </si>
  <si>
    <t>DDF04162258</t>
  </si>
  <si>
    <t>DDF04162282</t>
  </si>
  <si>
    <t>DDF04162290</t>
  </si>
  <si>
    <t>DDF04162293</t>
  </si>
  <si>
    <t>DDF04162303</t>
  </si>
  <si>
    <t>DDF041623</t>
  </si>
  <si>
    <t>DDF04162304</t>
  </si>
  <si>
    <t>DDF041623B0</t>
  </si>
  <si>
    <t>DDF041623B4</t>
  </si>
  <si>
    <t>DDF04162405</t>
  </si>
  <si>
    <t>DDF041624</t>
  </si>
  <si>
    <t>DDF04162701</t>
  </si>
  <si>
    <t>DDF041627</t>
  </si>
  <si>
    <t>DDF04162750</t>
  </si>
  <si>
    <t>DDF04162815</t>
  </si>
  <si>
    <t>DDF041628</t>
  </si>
  <si>
    <t>DDF04162881</t>
  </si>
  <si>
    <t>DEC01161404</t>
  </si>
  <si>
    <t>DEC011614</t>
  </si>
  <si>
    <t>DEC01162241</t>
  </si>
  <si>
    <t>DEC011622</t>
  </si>
  <si>
    <t>DEC01162303</t>
  </si>
  <si>
    <t>DEC011623</t>
  </si>
  <si>
    <t>DEC01162405</t>
  </si>
  <si>
    <t>DEC011624</t>
  </si>
  <si>
    <t>DEC011625</t>
  </si>
  <si>
    <t>DEC01162701</t>
  </si>
  <si>
    <t>DEC011627</t>
  </si>
  <si>
    <t>DED01161401</t>
  </si>
  <si>
    <t>DED011614</t>
  </si>
  <si>
    <t>DED01161404</t>
  </si>
  <si>
    <t>DED01161409</t>
  </si>
  <si>
    <t>DED01161410</t>
  </si>
  <si>
    <t>DED01162102</t>
  </si>
  <si>
    <t>DED011621</t>
  </si>
  <si>
    <t>DED01162191</t>
  </si>
  <si>
    <t>DED01162203</t>
  </si>
  <si>
    <t>DED011622</t>
  </si>
  <si>
    <t>DED01162204</t>
  </si>
  <si>
    <t>DED01162210</t>
  </si>
  <si>
    <t>DED01162223</t>
  </si>
  <si>
    <t>DED01162225</t>
  </si>
  <si>
    <t>DED01162227</t>
  </si>
  <si>
    <t>DED01162241</t>
  </si>
  <si>
    <t>DED01162245</t>
  </si>
  <si>
    <t>DED01162250</t>
  </si>
  <si>
    <t>DED01162270</t>
  </si>
  <si>
    <t>DED01162280</t>
  </si>
  <si>
    <t>DED01162282</t>
  </si>
  <si>
    <t>DED01162290</t>
  </si>
  <si>
    <t>DED01162293</t>
  </si>
  <si>
    <t>DED01162303</t>
  </si>
  <si>
    <t>DED011623</t>
  </si>
  <si>
    <t>DED01162304</t>
  </si>
  <si>
    <t>DED01162316</t>
  </si>
  <si>
    <t>DED011623B4</t>
  </si>
  <si>
    <t>DED01162401</t>
  </si>
  <si>
    <t>DED011624</t>
  </si>
  <si>
    <t>DED01162405</t>
  </si>
  <si>
    <t>DED01162407</t>
  </si>
  <si>
    <t>DED01162408</t>
  </si>
  <si>
    <t>DED01162485</t>
  </si>
  <si>
    <t>DED01162487</t>
  </si>
  <si>
    <t>DED01162488</t>
  </si>
  <si>
    <t>DED01162489</t>
  </si>
  <si>
    <t>DED01162497</t>
  </si>
  <si>
    <t>DED01162701</t>
  </si>
  <si>
    <t>DED011627</t>
  </si>
  <si>
    <t>DED01162802</t>
  </si>
  <si>
    <t>DED011628</t>
  </si>
  <si>
    <t>DED01162817</t>
  </si>
  <si>
    <t>DEN01162102</t>
  </si>
  <si>
    <t>DEN011621</t>
  </si>
  <si>
    <t>DEN01162191</t>
  </si>
  <si>
    <t>DEN01162204</t>
  </si>
  <si>
    <t>DEN011622</t>
  </si>
  <si>
    <t>DEN01162210</t>
  </si>
  <si>
    <t>DEN01162225</t>
  </si>
  <si>
    <t>DEN01162241</t>
  </si>
  <si>
    <t>DEN01162245</t>
  </si>
  <si>
    <t>DEN01162250</t>
  </si>
  <si>
    <t>DEN01162282</t>
  </si>
  <si>
    <t>DEN01162290</t>
  </si>
  <si>
    <t>DEN01162293</t>
  </si>
  <si>
    <t>DEN01162304</t>
  </si>
  <si>
    <t>DEN011623</t>
  </si>
  <si>
    <t>DEN011623B0</t>
  </si>
  <si>
    <t>DEN011623B4</t>
  </si>
  <si>
    <t>DEN01162405</t>
  </si>
  <si>
    <t>DEN011624</t>
  </si>
  <si>
    <t>DEN01162426</t>
  </si>
  <si>
    <t>DEN01162497</t>
  </si>
  <si>
    <t>DEN01162701</t>
  </si>
  <si>
    <t>DEN011627</t>
  </si>
  <si>
    <t>DEN01162801</t>
  </si>
  <si>
    <t>DEN011628</t>
  </si>
  <si>
    <t>DEN01162802</t>
  </si>
  <si>
    <t>DEN01162826</t>
  </si>
  <si>
    <t>DEQ01161404</t>
  </si>
  <si>
    <t>DEQ011614</t>
  </si>
  <si>
    <t>DEQ01162102</t>
  </si>
  <si>
    <t>DEQ011621</t>
  </si>
  <si>
    <t>DEQ01162116</t>
  </si>
  <si>
    <t>DEQ01162191</t>
  </si>
  <si>
    <t>DEQ01162201</t>
  </si>
  <si>
    <t>DEQ011622</t>
  </si>
  <si>
    <t>DEQ01162203</t>
  </si>
  <si>
    <t>DEQ01162204</t>
  </si>
  <si>
    <t>DEQ01162209</t>
  </si>
  <si>
    <t>DEQ01162210</t>
  </si>
  <si>
    <t>DEQ01162215</t>
  </si>
  <si>
    <t>DEQ01162216</t>
  </si>
  <si>
    <t>DEQ01162225</t>
  </si>
  <si>
    <t>DEQ01162227</t>
  </si>
  <si>
    <t>DEQ01162233</t>
  </si>
  <si>
    <t>DEQ01162241</t>
  </si>
  <si>
    <t>DEQ01162242</t>
  </si>
  <si>
    <t>DEQ01162245</t>
  </si>
  <si>
    <t>DEQ01162250</t>
  </si>
  <si>
    <t>DEQ01162282</t>
  </si>
  <si>
    <t>DEQ01162290</t>
  </si>
  <si>
    <t>DEQ01162293</t>
  </si>
  <si>
    <t>DEQ01162295</t>
  </si>
  <si>
    <t>DEQ01162303</t>
  </si>
  <si>
    <t>DEQ011623</t>
  </si>
  <si>
    <t>DEQ01162304</t>
  </si>
  <si>
    <t>DEQ01162305</t>
  </si>
  <si>
    <t>DEQ01162310</t>
  </si>
  <si>
    <t>DEQ011623B0</t>
  </si>
  <si>
    <t>DEQ011623B4</t>
  </si>
  <si>
    <t>DEQ01162405</t>
  </si>
  <si>
    <t>DEQ011624</t>
  </si>
  <si>
    <t>DEQ01162408</t>
  </si>
  <si>
    <t>DEQ01162418</t>
  </si>
  <si>
    <t>DEQ01162487</t>
  </si>
  <si>
    <t>DEQ01162488</t>
  </si>
  <si>
    <t>DEQ01162497</t>
  </si>
  <si>
    <t>DEQ01162701</t>
  </si>
  <si>
    <t>DEQ011627</t>
  </si>
  <si>
    <t>DEQ01162706</t>
  </si>
  <si>
    <t>DEQ01162802</t>
  </si>
  <si>
    <t>DEQ011628</t>
  </si>
  <si>
    <t>DEQ01162815</t>
  </si>
  <si>
    <t>DEQ01162823</t>
  </si>
  <si>
    <t>DEQ01162899</t>
  </si>
  <si>
    <t>DEQ011688</t>
  </si>
  <si>
    <t>DES01161404</t>
  </si>
  <si>
    <t>DES011614</t>
  </si>
  <si>
    <t>DES01162117M</t>
  </si>
  <si>
    <t>DES011621</t>
  </si>
  <si>
    <t>DES01162191</t>
  </si>
  <si>
    <t>DES01162204</t>
  </si>
  <si>
    <t>DES011622</t>
  </si>
  <si>
    <t>DES01162210</t>
  </si>
  <si>
    <t>DES01162225</t>
  </si>
  <si>
    <t>DES01162241</t>
  </si>
  <si>
    <t>DES01162245</t>
  </si>
  <si>
    <t>DES01162249</t>
  </si>
  <si>
    <t>DES01162250</t>
  </si>
  <si>
    <t>DES01162280</t>
  </si>
  <si>
    <t>DES01162282</t>
  </si>
  <si>
    <t>DES01162290</t>
  </si>
  <si>
    <t>DES01162293</t>
  </si>
  <si>
    <t>DES01162303</t>
  </si>
  <si>
    <t>DES011623</t>
  </si>
  <si>
    <t>DES01162304</t>
  </si>
  <si>
    <t>DES011623B0</t>
  </si>
  <si>
    <t>DES011623B4</t>
  </si>
  <si>
    <t>DES01162405</t>
  </si>
  <si>
    <t>DES011624</t>
  </si>
  <si>
    <t>DES01162412</t>
  </si>
  <si>
    <t>DES01162415</t>
  </si>
  <si>
    <t>DES01162497</t>
  </si>
  <si>
    <t>DES01162706</t>
  </si>
  <si>
    <t>DES011627</t>
  </si>
  <si>
    <t>DES01162801</t>
  </si>
  <si>
    <t>DES011628</t>
  </si>
  <si>
    <t>DES01162802</t>
  </si>
  <si>
    <t>DES01162809</t>
  </si>
  <si>
    <t>DES01162817</t>
  </si>
  <si>
    <t>DES01162823</t>
  </si>
  <si>
    <t>DES01162899</t>
  </si>
  <si>
    <t>DES01163122</t>
  </si>
  <si>
    <t>DES011631</t>
  </si>
  <si>
    <t>DEX01161401</t>
  </si>
  <si>
    <t>DEX011614</t>
  </si>
  <si>
    <t>DEX01161402</t>
  </si>
  <si>
    <t>DEX01161403</t>
  </si>
  <si>
    <t>DEX01161404</t>
  </si>
  <si>
    <t>DEX01161409</t>
  </si>
  <si>
    <t>DEX01161410</t>
  </si>
  <si>
    <t>DEX01161411</t>
  </si>
  <si>
    <t>DEX01161415</t>
  </si>
  <si>
    <t>DEX01161415A</t>
  </si>
  <si>
    <t>DEX01161499</t>
  </si>
  <si>
    <t>DEX01162102</t>
  </si>
  <si>
    <t>DEX011621</t>
  </si>
  <si>
    <t>DEX01162134</t>
  </si>
  <si>
    <t>DEX01162160</t>
  </si>
  <si>
    <t>DEX01162191</t>
  </si>
  <si>
    <t>DEX01162204</t>
  </si>
  <si>
    <t>DEX011622</t>
  </si>
  <si>
    <t>DEX01162210</t>
  </si>
  <si>
    <t>DEX01162241</t>
  </si>
  <si>
    <t>DEX01162245</t>
  </si>
  <si>
    <t>DEX01162290</t>
  </si>
  <si>
    <t>DEX01162293</t>
  </si>
  <si>
    <t>DEX01162304</t>
  </si>
  <si>
    <t>DEX011623</t>
  </si>
  <si>
    <t>DEX01162309</t>
  </si>
  <si>
    <t>DEX011623B0</t>
  </si>
  <si>
    <t>DEX011623B4</t>
  </si>
  <si>
    <t>DEX01162401</t>
  </si>
  <si>
    <t>DEX011624</t>
  </si>
  <si>
    <t>DEX01162405</t>
  </si>
  <si>
    <t>DEX01162407</t>
  </si>
  <si>
    <t>DEX01162408</t>
  </si>
  <si>
    <t>DEX01162412</t>
  </si>
  <si>
    <t>DEX01162418</t>
  </si>
  <si>
    <t>DEX01162419</t>
  </si>
  <si>
    <t>DEX01162706</t>
  </si>
  <si>
    <t>DEX011627</t>
  </si>
  <si>
    <t>DEX01162802</t>
  </si>
  <si>
    <t>DEX011628</t>
  </si>
  <si>
    <t>DEX01162809</t>
  </si>
  <si>
    <t>DEX01162823</t>
  </si>
  <si>
    <t>DEX01168801</t>
  </si>
  <si>
    <t>DEX011688</t>
  </si>
  <si>
    <t>DFD01161401</t>
  </si>
  <si>
    <t>DFD011614</t>
  </si>
  <si>
    <t>DFD01161402</t>
  </si>
  <si>
    <t>DFD01161404</t>
  </si>
  <si>
    <t>DFD01161409</t>
  </si>
  <si>
    <t>DFD01161410</t>
  </si>
  <si>
    <t>DFD01161415</t>
  </si>
  <si>
    <t>DFD01161415A</t>
  </si>
  <si>
    <t>DFD01162204</t>
  </si>
  <si>
    <t>DFD011622</t>
  </si>
  <si>
    <t>DFD01162293</t>
  </si>
  <si>
    <t>DFD01162401</t>
  </si>
  <si>
    <t>DFD011624</t>
  </si>
  <si>
    <t>DFD01162405</t>
  </si>
  <si>
    <t>DFD01162408</t>
  </si>
  <si>
    <t>DFD01162411</t>
  </si>
  <si>
    <t>DFD01162412</t>
  </si>
  <si>
    <t>DFD01162415</t>
  </si>
  <si>
    <t>DFD01162417</t>
  </si>
  <si>
    <t>DFD01162418</t>
  </si>
  <si>
    <t>DFD01162419</t>
  </si>
  <si>
    <t>DFD01162426</t>
  </si>
  <si>
    <t>DFD01162487</t>
  </si>
  <si>
    <t>DFD01162801</t>
  </si>
  <si>
    <t>DFD011628</t>
  </si>
  <si>
    <t>DFD01162802</t>
  </si>
  <si>
    <t>DFD01162809</t>
  </si>
  <si>
    <t>DFD01162817</t>
  </si>
  <si>
    <t>DFN01161401</t>
  </si>
  <si>
    <t>DFN011614</t>
  </si>
  <si>
    <t>DFN01161404</t>
  </si>
  <si>
    <t>DFN01161409</t>
  </si>
  <si>
    <t>DFN01161410</t>
  </si>
  <si>
    <t>DFN01161499</t>
  </si>
  <si>
    <t>DFN01162102</t>
  </si>
  <si>
    <t>DFN011621</t>
  </si>
  <si>
    <t>DFN01162191</t>
  </si>
  <si>
    <t>DFN01162203</t>
  </si>
  <si>
    <t>DFN011622</t>
  </si>
  <si>
    <t>DFN01162204</t>
  </si>
  <si>
    <t>DFN01162209</t>
  </si>
  <si>
    <t>DFN01162210</t>
  </si>
  <si>
    <t>DFN01162225</t>
  </si>
  <si>
    <t>DFN01162227</t>
  </si>
  <si>
    <t>DFN01162232</t>
  </si>
  <si>
    <t>DFN01162241</t>
  </si>
  <si>
    <t>DFN01162244</t>
  </si>
  <si>
    <t>DFN01162245</t>
  </si>
  <si>
    <t>DFN01162249</t>
  </si>
  <si>
    <t>DFN01162250</t>
  </si>
  <si>
    <t>DFN01162282</t>
  </si>
  <si>
    <t>DFN01162290</t>
  </si>
  <si>
    <t>DFN01162293</t>
  </si>
  <si>
    <t>DFN01162303</t>
  </si>
  <si>
    <t>DFN011623</t>
  </si>
  <si>
    <t>DFN01162304</t>
  </si>
  <si>
    <t>DFN01162305</t>
  </si>
  <si>
    <t>DFN011623B0</t>
  </si>
  <si>
    <t>DFN011623B4</t>
  </si>
  <si>
    <t>DFN01162401</t>
  </si>
  <si>
    <t>DFN011624</t>
  </si>
  <si>
    <t>DFN01162405</t>
  </si>
  <si>
    <t>DFN01162407</t>
  </si>
  <si>
    <t>DFN01162408</t>
  </si>
  <si>
    <t>DFN01162701</t>
  </si>
  <si>
    <t>DFN011627</t>
  </si>
  <si>
    <t>DFN01162711</t>
  </si>
  <si>
    <t>DFN01162801</t>
  </si>
  <si>
    <t>DFN011628</t>
  </si>
  <si>
    <t>DFN01162802</t>
  </si>
  <si>
    <t>DFN01162817</t>
  </si>
  <si>
    <t>DFS01161401</t>
  </si>
  <si>
    <t>DFS011614</t>
  </si>
  <si>
    <t>DFS01161402</t>
  </si>
  <si>
    <t>DFS01161402C</t>
  </si>
  <si>
    <t>DFS01161403</t>
  </si>
  <si>
    <t>DFS01161404</t>
  </si>
  <si>
    <t>DFS01161409</t>
  </si>
  <si>
    <t>DFS01161410</t>
  </si>
  <si>
    <t>DFS01161411</t>
  </si>
  <si>
    <t>DFS01161415</t>
  </si>
  <si>
    <t>DFS01161415A</t>
  </si>
  <si>
    <t>DFS01161499</t>
  </si>
  <si>
    <t>DFS01162102</t>
  </si>
  <si>
    <t>DFS011621</t>
  </si>
  <si>
    <t>DFS01162316</t>
  </si>
  <si>
    <t>DFS011623</t>
  </si>
  <si>
    <t>DFS01162401</t>
  </si>
  <si>
    <t>DFS011624</t>
  </si>
  <si>
    <t>DFS01162405</t>
  </si>
  <si>
    <t>DFS01162407</t>
  </si>
  <si>
    <t>DFS01162408</t>
  </si>
  <si>
    <t>DFS01162815</t>
  </si>
  <si>
    <t>DFS011628</t>
  </si>
  <si>
    <t>DFS01162881</t>
  </si>
  <si>
    <t>DHH01162191</t>
  </si>
  <si>
    <t>DHH011621</t>
  </si>
  <si>
    <t>DHH01162201</t>
  </si>
  <si>
    <t>DHH011622</t>
  </si>
  <si>
    <t>DHH01162204</t>
  </si>
  <si>
    <t>DHH01162210</t>
  </si>
  <si>
    <t>DHH01162225</t>
  </si>
  <si>
    <t>DHH01162241</t>
  </si>
  <si>
    <t>DHH01162244</t>
  </si>
  <si>
    <t>DHH01162245</t>
  </si>
  <si>
    <t>DHH01162250</t>
  </si>
  <si>
    <t>DHH01162280</t>
  </si>
  <si>
    <t>DHH01162282</t>
  </si>
  <si>
    <t>DHH01162290</t>
  </si>
  <si>
    <t>DHH01162293</t>
  </si>
  <si>
    <t>DHH01162304</t>
  </si>
  <si>
    <t>DHH011623</t>
  </si>
  <si>
    <t>DHH011623B0</t>
  </si>
  <si>
    <t>DHH011623B4</t>
  </si>
  <si>
    <t>DHH01162412</t>
  </si>
  <si>
    <t>DHH011624</t>
  </si>
  <si>
    <t>DHH01162415</t>
  </si>
  <si>
    <t>DHH01162418</t>
  </si>
  <si>
    <t>DHH01162498</t>
  </si>
  <si>
    <t>DHH01162701</t>
  </si>
  <si>
    <t>DHH011627</t>
  </si>
  <si>
    <t>DHH01162801</t>
  </si>
  <si>
    <t>DHH011628</t>
  </si>
  <si>
    <t>DHH01162802</t>
  </si>
  <si>
    <t>DHH01162817</t>
  </si>
  <si>
    <t>DHR01162204</t>
  </si>
  <si>
    <t>DHR011622</t>
  </si>
  <si>
    <t>DHR01162225</t>
  </si>
  <si>
    <t>DHR01162290</t>
  </si>
  <si>
    <t>DHR01162293</t>
  </si>
  <si>
    <t>DHR01162405</t>
  </si>
  <si>
    <t>DHR011624</t>
  </si>
  <si>
    <t>DHR01162706</t>
  </si>
  <si>
    <t>DHR011627</t>
  </si>
  <si>
    <t>DHR01162801</t>
  </si>
  <si>
    <t>DHR011628</t>
  </si>
  <si>
    <t>DHR01162815</t>
  </si>
  <si>
    <t>DHR01162817</t>
  </si>
  <si>
    <t>DHS01162191</t>
  </si>
  <si>
    <t>DHS011621</t>
  </si>
  <si>
    <t>DHS01162204</t>
  </si>
  <si>
    <t>DHS011622</t>
  </si>
  <si>
    <t>DHS01162209</t>
  </si>
  <si>
    <t>DHS01162210</t>
  </si>
  <si>
    <t>DHS01162225</t>
  </si>
  <si>
    <t>DHS01162241</t>
  </si>
  <si>
    <t>DHS01162250</t>
  </si>
  <si>
    <t>DHS01162282</t>
  </si>
  <si>
    <t>DHS01162290</t>
  </si>
  <si>
    <t>DHS01162293</t>
  </si>
  <si>
    <t>DHS01162304</t>
  </si>
  <si>
    <t>DHS011623</t>
  </si>
  <si>
    <t>DHS011623B0</t>
  </si>
  <si>
    <t>DHS011623B4</t>
  </si>
  <si>
    <t>DHS01162401</t>
  </si>
  <si>
    <t>DHS011624</t>
  </si>
  <si>
    <t>DHS01162405</t>
  </si>
  <si>
    <t>DHS01162408</t>
  </si>
  <si>
    <t>DHS01162415</t>
  </si>
  <si>
    <t>DHS01162426</t>
  </si>
  <si>
    <t>DHS01162497</t>
  </si>
  <si>
    <t>DHS01162802</t>
  </si>
  <si>
    <t>DHS011628</t>
  </si>
  <si>
    <t>DHS01162817</t>
  </si>
  <si>
    <t>DLB04161401</t>
  </si>
  <si>
    <t>DLB041614</t>
  </si>
  <si>
    <t>DLB04161402</t>
  </si>
  <si>
    <t>DLB04161402C</t>
  </si>
  <si>
    <t>DLB04161403</t>
  </si>
  <si>
    <t>DLB04161404</t>
  </si>
  <si>
    <t>DLB04161409</t>
  </si>
  <si>
    <t>DLB04161410</t>
  </si>
  <si>
    <t>DLB04161415</t>
  </si>
  <si>
    <t>DLB04161415A</t>
  </si>
  <si>
    <t>DLB04161416</t>
  </si>
  <si>
    <t>DLB04161499</t>
  </si>
  <si>
    <t>DLB04162102</t>
  </si>
  <si>
    <t>DLB041621</t>
  </si>
  <si>
    <t>DLB04162115</t>
  </si>
  <si>
    <t>DLB04162173</t>
  </si>
  <si>
    <t>DLB04162206</t>
  </si>
  <si>
    <t>DLB041622</t>
  </si>
  <si>
    <t>DLB04162209</t>
  </si>
  <si>
    <t>DLB04162210</t>
  </si>
  <si>
    <t>DLB04162238</t>
  </si>
  <si>
    <t>DLB04162241</t>
  </si>
  <si>
    <t>DLB04162245</t>
  </si>
  <si>
    <t>DLB04162249</t>
  </si>
  <si>
    <t>DLB04162250</t>
  </si>
  <si>
    <t>DLB04162282</t>
  </si>
  <si>
    <t>DLB04162290</t>
  </si>
  <si>
    <t>DLB04162293</t>
  </si>
  <si>
    <t>DLB04162295</t>
  </si>
  <si>
    <t>DLB04162299</t>
  </si>
  <si>
    <t>DLB04162303</t>
  </si>
  <si>
    <t>DLB041623</t>
  </si>
  <si>
    <t>DLB04162304</t>
  </si>
  <si>
    <t>DLB04162305</t>
  </si>
  <si>
    <t>DLB04162317</t>
  </si>
  <si>
    <t>DLB041623B0</t>
  </si>
  <si>
    <t>DLB041623B4</t>
  </si>
  <si>
    <t>DLB04162401</t>
  </si>
  <si>
    <t>DLB041624</t>
  </si>
  <si>
    <t>DLB04162405</t>
  </si>
  <si>
    <t>DLB04162407</t>
  </si>
  <si>
    <t>DLB04162408</t>
  </si>
  <si>
    <t>DLB04162412</t>
  </si>
  <si>
    <t>DLB04162415</t>
  </si>
  <si>
    <t>DLB04162418</t>
  </si>
  <si>
    <t>DLB04162701</t>
  </si>
  <si>
    <t>DLB041627</t>
  </si>
  <si>
    <t>DLB04162704</t>
  </si>
  <si>
    <t>DLB04162750</t>
  </si>
  <si>
    <t>DLB04162801</t>
  </si>
  <si>
    <t>DLB041628</t>
  </si>
  <si>
    <t>DLB04162802</t>
  </si>
  <si>
    <t>DLB04162816</t>
  </si>
  <si>
    <t>DLB04162817</t>
  </si>
  <si>
    <t>DLB04162823</t>
  </si>
  <si>
    <t>DLB04162851</t>
  </si>
  <si>
    <t>DLB04163107</t>
  </si>
  <si>
    <t>DLB041631</t>
  </si>
  <si>
    <t>DLB04163112</t>
  </si>
  <si>
    <t>DLB04163125</t>
  </si>
  <si>
    <t>DLB04168801</t>
  </si>
  <si>
    <t>DLB041688</t>
  </si>
  <si>
    <t>DLC01161401</t>
  </si>
  <si>
    <t>DLC011614</t>
  </si>
  <si>
    <t>DLC01161402</t>
  </si>
  <si>
    <t>DLC01161403</t>
  </si>
  <si>
    <t>DLC01161404</t>
  </si>
  <si>
    <t>DLC01161409</t>
  </si>
  <si>
    <t>DLC01161410</t>
  </si>
  <si>
    <t>DLC01161499</t>
  </si>
  <si>
    <t>DLC01162203</t>
  </si>
  <si>
    <t>DLC011622</t>
  </si>
  <si>
    <t>DLC01162232</t>
  </si>
  <si>
    <t>DLC01162245</t>
  </si>
  <si>
    <t>DLC01162282</t>
  </si>
  <si>
    <t>DLC01162290</t>
  </si>
  <si>
    <t>DLC01162293</t>
  </si>
  <si>
    <t>DLC01162304</t>
  </si>
  <si>
    <t>DLC011623</t>
  </si>
  <si>
    <t>DLC01162305</t>
  </si>
  <si>
    <t>DLC011624</t>
  </si>
  <si>
    <t>DLC01162801</t>
  </si>
  <si>
    <t>DLC011628</t>
  </si>
  <si>
    <t>DMK04162293</t>
  </si>
  <si>
    <t>DMK041622</t>
  </si>
  <si>
    <t>DMK04162304</t>
  </si>
  <si>
    <t>DMK041623</t>
  </si>
  <si>
    <t>DMK041627</t>
  </si>
  <si>
    <t>DMK04162823</t>
  </si>
  <si>
    <t>DMK041628</t>
  </si>
  <si>
    <t>DMT01162191</t>
  </si>
  <si>
    <t>DMT011621</t>
  </si>
  <si>
    <t>DMT01162204</t>
  </si>
  <si>
    <t>DMT011622</t>
  </si>
  <si>
    <t>DMT01162210</t>
  </si>
  <si>
    <t>DMT01162225</t>
  </si>
  <si>
    <t>DMT01162238</t>
  </si>
  <si>
    <t>DMT01162241</t>
  </si>
  <si>
    <t>DMT01162245</t>
  </si>
  <si>
    <t>DMT01162250</t>
  </si>
  <si>
    <t>DMT01162282</t>
  </si>
  <si>
    <t>DMT01162290</t>
  </si>
  <si>
    <t>DMT01162293</t>
  </si>
  <si>
    <t>DMT01162304</t>
  </si>
  <si>
    <t>DMT011623</t>
  </si>
  <si>
    <t>DMT011623B4</t>
  </si>
  <si>
    <t>DMT01162405</t>
  </si>
  <si>
    <t>DMT011624</t>
  </si>
  <si>
    <t>DMT01162750</t>
  </si>
  <si>
    <t>DMT011627</t>
  </si>
  <si>
    <t>DMT01162802</t>
  </si>
  <si>
    <t>DMT011628</t>
  </si>
  <si>
    <t>DMT01162809</t>
  </si>
  <si>
    <t>DMT01162816</t>
  </si>
  <si>
    <t>DNA01161401</t>
  </si>
  <si>
    <t>DNA011614</t>
  </si>
  <si>
    <t>DNA01161404</t>
  </si>
  <si>
    <t>DNA01161409</t>
  </si>
  <si>
    <t>DNA01161410</t>
  </si>
  <si>
    <t>DNA01161415</t>
  </si>
  <si>
    <t>DNA01161415A</t>
  </si>
  <si>
    <t>DNA01161499</t>
  </si>
  <si>
    <t>DNA011621</t>
  </si>
  <si>
    <t>DNA01162191</t>
  </si>
  <si>
    <t>DNA01162241</t>
  </si>
  <si>
    <t>DNA011622</t>
  </si>
  <si>
    <t>DNA01162250</t>
  </si>
  <si>
    <t>DNA01162282</t>
  </si>
  <si>
    <t>DNA01162290</t>
  </si>
  <si>
    <t>DNA01162293</t>
  </si>
  <si>
    <t>DNA01162304</t>
  </si>
  <si>
    <t>DNA011623</t>
  </si>
  <si>
    <t>DNA01162309</t>
  </si>
  <si>
    <t>DNA011623B0</t>
  </si>
  <si>
    <t>DNA011623B4</t>
  </si>
  <si>
    <t>DNA01162401</t>
  </si>
  <si>
    <t>DNA011624</t>
  </si>
  <si>
    <t>DNA01162405</t>
  </si>
  <si>
    <t>DNA01162407</t>
  </si>
  <si>
    <t>DNA01162408</t>
  </si>
  <si>
    <t>DNA01162411</t>
  </si>
  <si>
    <t>DNA01162412</t>
  </si>
  <si>
    <t>DNA01162415</t>
  </si>
  <si>
    <t>DNA01162418</t>
  </si>
  <si>
    <t>DNA01162801</t>
  </si>
  <si>
    <t>DNA011628</t>
  </si>
  <si>
    <t>DNA01162809</t>
  </si>
  <si>
    <t>DNA01162817</t>
  </si>
  <si>
    <t>DOT04161401</t>
  </si>
  <si>
    <t>DOT041614</t>
  </si>
  <si>
    <t>DOT04161403</t>
  </si>
  <si>
    <t>DOT04161404</t>
  </si>
  <si>
    <t>DOT04161409</t>
  </si>
  <si>
    <t>DOT04161410</t>
  </si>
  <si>
    <t>DOT04161415</t>
  </si>
  <si>
    <t>DOT04161415A</t>
  </si>
  <si>
    <t>DOT04161499</t>
  </si>
  <si>
    <t>DOT04162191</t>
  </si>
  <si>
    <t>DOT041621</t>
  </si>
  <si>
    <t>DOT04162209</t>
  </si>
  <si>
    <t>DOT041622</t>
  </si>
  <si>
    <t>DOT04162210</t>
  </si>
  <si>
    <t>DOT04162225</t>
  </si>
  <si>
    <t>DOT04162227</t>
  </si>
  <si>
    <t>DOT04162241</t>
  </si>
  <si>
    <t>DOT04162249</t>
  </si>
  <si>
    <t>DOT04162250</t>
  </si>
  <si>
    <t>DOT04162282</t>
  </si>
  <si>
    <t>DOT04162290</t>
  </si>
  <si>
    <t>DOT04162293</t>
  </si>
  <si>
    <t>DOT04162304</t>
  </si>
  <si>
    <t>DOT041623</t>
  </si>
  <si>
    <t>DOT041623B0</t>
  </si>
  <si>
    <t>DOT041623B4</t>
  </si>
  <si>
    <t>DOT04162401</t>
  </si>
  <si>
    <t>DOT041624</t>
  </si>
  <si>
    <t>DOT04162405</t>
  </si>
  <si>
    <t>DOT04162407</t>
  </si>
  <si>
    <t>DOT04162408</t>
  </si>
  <si>
    <t>DOT04162412</t>
  </si>
  <si>
    <t>DOT04162415</t>
  </si>
  <si>
    <t>DOT04162418</t>
  </si>
  <si>
    <t>DOT04162823</t>
  </si>
  <si>
    <t>DOT041628</t>
  </si>
  <si>
    <t>DPL05161401</t>
  </si>
  <si>
    <t>DPL051614</t>
  </si>
  <si>
    <t>DPL05161402</t>
  </si>
  <si>
    <t>DPL05161403</t>
  </si>
  <si>
    <t>DPL05161404</t>
  </si>
  <si>
    <t>DPL05161409</t>
  </si>
  <si>
    <t>DPL05161410</t>
  </si>
  <si>
    <t>DPL05161411</t>
  </si>
  <si>
    <t>DPL05161499</t>
  </si>
  <si>
    <t>DPL05162173</t>
  </si>
  <si>
    <t>DPL051621</t>
  </si>
  <si>
    <t>DPL05162245</t>
  </si>
  <si>
    <t>DPL051622</t>
  </si>
  <si>
    <t>DPL05162249</t>
  </si>
  <si>
    <t>DPL05162250</t>
  </si>
  <si>
    <t>DPL05162282</t>
  </si>
  <si>
    <t>DPL05162290</t>
  </si>
  <si>
    <t>DPL05162293</t>
  </si>
  <si>
    <t>DPL05162304</t>
  </si>
  <si>
    <t>DPL051623</t>
  </si>
  <si>
    <t>DPL05162309</t>
  </si>
  <si>
    <t>DPL05162317</t>
  </si>
  <si>
    <t>DPL051623B0</t>
  </si>
  <si>
    <t>DPL051623B4</t>
  </si>
  <si>
    <t>DPL05162405</t>
  </si>
  <si>
    <t>DPL051624</t>
  </si>
  <si>
    <t>DPL05162408</t>
  </si>
  <si>
    <t>DPL05162409</t>
  </si>
  <si>
    <t>DPL05162412</t>
  </si>
  <si>
    <t>DPL051627</t>
  </si>
  <si>
    <t>DPL05162706</t>
  </si>
  <si>
    <t>DPL05162801</t>
  </si>
  <si>
    <t>DPL051628</t>
  </si>
  <si>
    <t>DPL05162802</t>
  </si>
  <si>
    <t>DPL05162823</t>
  </si>
  <si>
    <t>DPL05162826</t>
  </si>
  <si>
    <t>DRG05161401</t>
  </si>
  <si>
    <t>DRG051614</t>
  </si>
  <si>
    <t>DRG05161402</t>
  </si>
  <si>
    <t>DRG05161403</t>
  </si>
  <si>
    <t>DRG05161404</t>
  </si>
  <si>
    <t>DRG05161409</t>
  </si>
  <si>
    <t>DRG05161410</t>
  </si>
  <si>
    <t>DRG05161415</t>
  </si>
  <si>
    <t>DRG05161415A</t>
  </si>
  <si>
    <t>DRG05161499</t>
  </si>
  <si>
    <t>DRG05162102</t>
  </si>
  <si>
    <t>DRG051621</t>
  </si>
  <si>
    <t>DRG05162191</t>
  </si>
  <si>
    <t>DRG05162210</t>
  </si>
  <si>
    <t>DRG051622</t>
  </si>
  <si>
    <t>DRG05162241</t>
  </si>
  <si>
    <t>DRG05162244</t>
  </si>
  <si>
    <t>DRG05162245</t>
  </si>
  <si>
    <t>DRG05162249</t>
  </si>
  <si>
    <t>DRG05162250</t>
  </si>
  <si>
    <t>DRG05162270</t>
  </si>
  <si>
    <t>DRG05162282</t>
  </si>
  <si>
    <t>DRG05162290</t>
  </si>
  <si>
    <t>DRG05162293</t>
  </si>
  <si>
    <t>DRG05162303</t>
  </si>
  <si>
    <t>DRG051623</t>
  </si>
  <si>
    <t>DRG05162304</t>
  </si>
  <si>
    <t>DRG05162305</t>
  </si>
  <si>
    <t>DRG05162317</t>
  </si>
  <si>
    <t>DRG051623B4</t>
  </si>
  <si>
    <t>DRG05162401</t>
  </si>
  <si>
    <t>DRG051624</t>
  </si>
  <si>
    <t>DRG05162405</t>
  </si>
  <si>
    <t>DRG05162408</t>
  </si>
  <si>
    <t>DRG05162412</t>
  </si>
  <si>
    <t>DRG05162415</t>
  </si>
  <si>
    <t>DRG05162418</t>
  </si>
  <si>
    <t>DRG05162706</t>
  </si>
  <si>
    <t>DRG051627</t>
  </si>
  <si>
    <t>DRG05162801</t>
  </si>
  <si>
    <t>DRG051628</t>
  </si>
  <si>
    <t>DRG05162802</t>
  </si>
  <si>
    <t>DRG05162809</t>
  </si>
  <si>
    <t>DRG05162817</t>
  </si>
  <si>
    <t>DRG05162823</t>
  </si>
  <si>
    <t>DSL01162280</t>
  </si>
  <si>
    <t>DSL011622</t>
  </si>
  <si>
    <t>DSL01162282</t>
  </si>
  <si>
    <t>DSL01162290</t>
  </si>
  <si>
    <t>DSL01162293</t>
  </si>
  <si>
    <t>DSL01162304</t>
  </si>
  <si>
    <t>DSL011623</t>
  </si>
  <si>
    <t>DSL011623B0</t>
  </si>
  <si>
    <t>DSL01162401</t>
  </si>
  <si>
    <t>DSL011624</t>
  </si>
  <si>
    <t>DSL01162899</t>
  </si>
  <si>
    <t>DSL011628</t>
  </si>
  <si>
    <t>DSM01161401</t>
  </si>
  <si>
    <t>DSM011614</t>
  </si>
  <si>
    <t>DSM01161402</t>
  </si>
  <si>
    <t>DSM01161403</t>
  </si>
  <si>
    <t>DSM01161404</t>
  </si>
  <si>
    <t>DSM01161409</t>
  </si>
  <si>
    <t>DSM01161410</t>
  </si>
  <si>
    <t>DSM01161411</t>
  </si>
  <si>
    <t>DSM01161415</t>
  </si>
  <si>
    <t>DSM01161415A</t>
  </si>
  <si>
    <t>DSM01161499</t>
  </si>
  <si>
    <t>DSM011621</t>
  </si>
  <si>
    <t>DSM01162293</t>
  </si>
  <si>
    <t>DSM011622</t>
  </si>
  <si>
    <t>DSM01162304</t>
  </si>
  <si>
    <t>DSM011623</t>
  </si>
  <si>
    <t>DSM011623B0</t>
  </si>
  <si>
    <t>DSM011623B4</t>
  </si>
  <si>
    <t>DSM011624</t>
  </si>
  <si>
    <t>DSM011628</t>
  </si>
  <si>
    <t>DST01161401</t>
  </si>
  <si>
    <t>DST011614</t>
  </si>
  <si>
    <t>DST01161402</t>
  </si>
  <si>
    <t>DST01161403</t>
  </si>
  <si>
    <t>DST01161404</t>
  </si>
  <si>
    <t>DST01161409</t>
  </si>
  <si>
    <t>DST01161410</t>
  </si>
  <si>
    <t>DST01161411</t>
  </si>
  <si>
    <t>DST01161415</t>
  </si>
  <si>
    <t>DST01161415A</t>
  </si>
  <si>
    <t>DST01161499</t>
  </si>
  <si>
    <t>DST01162191</t>
  </si>
  <si>
    <t>DST011621</t>
  </si>
  <si>
    <t>DST01162241</t>
  </si>
  <si>
    <t>DST011622</t>
  </si>
  <si>
    <t>DST01162250</t>
  </si>
  <si>
    <t>DST01162280</t>
  </si>
  <si>
    <t>DST01162282</t>
  </si>
  <si>
    <t>DST01162290</t>
  </si>
  <si>
    <t>DST01162293</t>
  </si>
  <si>
    <t>DST01162303</t>
  </si>
  <si>
    <t>DST011623</t>
  </si>
  <si>
    <t>DST01162304</t>
  </si>
  <si>
    <t>DST01162305</t>
  </si>
  <si>
    <t>DST011623B0</t>
  </si>
  <si>
    <t>DST011623B4</t>
  </si>
  <si>
    <t>DST01162401</t>
  </si>
  <si>
    <t>DST011624</t>
  </si>
  <si>
    <t>DST01162405</t>
  </si>
  <si>
    <t>DST01162407</t>
  </si>
  <si>
    <t>DST01162408</t>
  </si>
  <si>
    <t>DST01162411</t>
  </si>
  <si>
    <t>DST01162415</t>
  </si>
  <si>
    <t>DST01162418</t>
  </si>
  <si>
    <t>DST01162485</t>
  </si>
  <si>
    <t>DST01162489</t>
  </si>
  <si>
    <t>DST01162497</t>
  </si>
  <si>
    <t>DST01162706</t>
  </si>
  <si>
    <t>DST011627</t>
  </si>
  <si>
    <t>DST01162815</t>
  </si>
  <si>
    <t>DST011628</t>
  </si>
  <si>
    <t>DST05161401</t>
  </si>
  <si>
    <t>DST051614</t>
  </si>
  <si>
    <t>DST05161402</t>
  </si>
  <si>
    <t>DST05161403</t>
  </si>
  <si>
    <t>DST05161404</t>
  </si>
  <si>
    <t>DST05161409</t>
  </si>
  <si>
    <t>DST05161410</t>
  </si>
  <si>
    <t>DST05161411</t>
  </si>
  <si>
    <t>DST05161415</t>
  </si>
  <si>
    <t>DST05161415A</t>
  </si>
  <si>
    <t>DST05161499</t>
  </si>
  <si>
    <t>DST05162102</t>
  </si>
  <si>
    <t>DST051621</t>
  </si>
  <si>
    <t>DST05162209</t>
  </si>
  <si>
    <t>DST051622</t>
  </si>
  <si>
    <t>DST05162280</t>
  </si>
  <si>
    <t>DST05162290</t>
  </si>
  <si>
    <t>DST05162293</t>
  </si>
  <si>
    <t>DST05162303</t>
  </si>
  <si>
    <t>DST051623</t>
  </si>
  <si>
    <t>DST05162304</t>
  </si>
  <si>
    <t>DST05162309</t>
  </si>
  <si>
    <t>DST051623B0</t>
  </si>
  <si>
    <t>DST051623B4</t>
  </si>
  <si>
    <t>DST05162408</t>
  </si>
  <si>
    <t>DST051624</t>
  </si>
  <si>
    <t>DST05162412</t>
  </si>
  <si>
    <t>DST05162418</t>
  </si>
  <si>
    <t>DST05162485</t>
  </si>
  <si>
    <t>DST05162487</t>
  </si>
  <si>
    <t>DST05162489</t>
  </si>
  <si>
    <t>DST05162497</t>
  </si>
  <si>
    <t>DST05162498</t>
  </si>
  <si>
    <t>DST05162817</t>
  </si>
  <si>
    <t>DST051628</t>
  </si>
  <si>
    <t>DVC04161401</t>
  </si>
  <si>
    <t>DVC041614</t>
  </si>
  <si>
    <t>DVC04161402</t>
  </si>
  <si>
    <t>DVC04161403</t>
  </si>
  <si>
    <t>DVC04161404</t>
  </si>
  <si>
    <t>DVC04161409</t>
  </si>
  <si>
    <t>DVC04161410</t>
  </si>
  <si>
    <t>DVC04161415</t>
  </si>
  <si>
    <t>DVC04161415A</t>
  </si>
  <si>
    <t>DVC04161499</t>
  </si>
  <si>
    <t>DVC04162191</t>
  </si>
  <si>
    <t>DVC041621</t>
  </si>
  <si>
    <t>DVC04162210</t>
  </si>
  <si>
    <t>DVC041622</t>
  </si>
  <si>
    <t>DVC04162225</t>
  </si>
  <si>
    <t>DVC04162227</t>
  </si>
  <si>
    <t>DVC04162241</t>
  </si>
  <si>
    <t>DVC04162245</t>
  </si>
  <si>
    <t>DVC04162250</t>
  </si>
  <si>
    <t>DVC04162280</t>
  </si>
  <si>
    <t>DVC04162282</t>
  </si>
  <si>
    <t>DVC04162290</t>
  </si>
  <si>
    <t>DVC04162293</t>
  </si>
  <si>
    <t>DVC04162303</t>
  </si>
  <si>
    <t>DVC041623</t>
  </si>
  <si>
    <t>DVC04162304</t>
  </si>
  <si>
    <t>DVC04162309</t>
  </si>
  <si>
    <t>DVC04162317</t>
  </si>
  <si>
    <t>DVC041623B0</t>
  </si>
  <si>
    <t>DVC041623B4</t>
  </si>
  <si>
    <t>DVC04162401</t>
  </si>
  <si>
    <t>DVC041624</t>
  </si>
  <si>
    <t>DVC04162405</t>
  </si>
  <si>
    <t>DVC04162407</t>
  </si>
  <si>
    <t>DVC04162408</t>
  </si>
  <si>
    <t>DVC04162411</t>
  </si>
  <si>
    <t>DVC04162412</t>
  </si>
  <si>
    <t>DVC04162415</t>
  </si>
  <si>
    <t>DVC04162417</t>
  </si>
  <si>
    <t>DVC04162418</t>
  </si>
  <si>
    <t>DVC04162497</t>
  </si>
  <si>
    <t>DVC04162701</t>
  </si>
  <si>
    <t>DVC041627</t>
  </si>
  <si>
    <t>DVC04162704</t>
  </si>
  <si>
    <t>DVC04162706</t>
  </si>
  <si>
    <t>DVC04162750</t>
  </si>
  <si>
    <t>DVC04162801</t>
  </si>
  <si>
    <t>DVC041628</t>
  </si>
  <si>
    <t>DVC04162817</t>
  </si>
  <si>
    <t>DVC04162823</t>
  </si>
  <si>
    <t>DVC04162866</t>
  </si>
  <si>
    <t>DVC04168801</t>
  </si>
  <si>
    <t>DVC041688</t>
  </si>
  <si>
    <t>DDV06161401</t>
  </si>
  <si>
    <t>DDV061614</t>
  </si>
  <si>
    <t>DDV06161402</t>
  </si>
  <si>
    <t>DDV06161403</t>
  </si>
  <si>
    <t>DDV06161404</t>
  </si>
  <si>
    <t>DDV06161409</t>
  </si>
  <si>
    <t>DDV06161410</t>
  </si>
  <si>
    <t>DDV06161415</t>
  </si>
  <si>
    <t>DDV06161415A</t>
  </si>
  <si>
    <t>DDV06161499</t>
  </si>
  <si>
    <t>DDV06162102</t>
  </si>
  <si>
    <t>DDV061621</t>
  </si>
  <si>
    <t>DDV06162191</t>
  </si>
  <si>
    <t>DDV06162210</t>
  </si>
  <si>
    <t>DDV061622</t>
  </si>
  <si>
    <t>DDV06162241</t>
  </si>
  <si>
    <t>DDV06162245</t>
  </si>
  <si>
    <t>DDV06162249</t>
  </si>
  <si>
    <t>DDV06162280</t>
  </si>
  <si>
    <t>DDV06162293</t>
  </si>
  <si>
    <t>DDV06162304</t>
  </si>
  <si>
    <t>DDV061623</t>
  </si>
  <si>
    <t>DDV061623B0</t>
  </si>
  <si>
    <t>DDV061623B4</t>
  </si>
  <si>
    <t>DDV06162412</t>
  </si>
  <si>
    <t>DDV061624</t>
  </si>
  <si>
    <t>DDV06162418</t>
  </si>
  <si>
    <t>DDV06162517</t>
  </si>
  <si>
    <t>DDV061625</t>
  </si>
  <si>
    <t>DDV06162750</t>
  </si>
  <si>
    <t>DDV061627</t>
  </si>
  <si>
    <t>DDV06162802</t>
  </si>
  <si>
    <t>DDV061628</t>
  </si>
  <si>
    <t>DDV06162817</t>
  </si>
  <si>
    <t>DDV06162851</t>
  </si>
  <si>
    <t>DFB05161401</t>
  </si>
  <si>
    <t>DFB051614</t>
  </si>
  <si>
    <t>DFB05161402</t>
  </si>
  <si>
    <t>DFB05161403</t>
  </si>
  <si>
    <t>DFB05161404</t>
  </si>
  <si>
    <t>DFB05161409</t>
  </si>
  <si>
    <t>DFB05161410</t>
  </si>
  <si>
    <t>DFB05161415</t>
  </si>
  <si>
    <t>DFB05161415A</t>
  </si>
  <si>
    <t>DFB05161499</t>
  </si>
  <si>
    <t>DFB05162102</t>
  </si>
  <si>
    <t>DFB051621</t>
  </si>
  <si>
    <t>DFB05162117M</t>
  </si>
  <si>
    <t>DFB05162143</t>
  </si>
  <si>
    <t>DFB05162160</t>
  </si>
  <si>
    <t>DFB05162191</t>
  </si>
  <si>
    <t>DFB05162202</t>
  </si>
  <si>
    <t>DFB051622</t>
  </si>
  <si>
    <t>DFB05162203</t>
  </si>
  <si>
    <t>DFB05162210</t>
  </si>
  <si>
    <t>DFB05162216</t>
  </si>
  <si>
    <t>DFB05162223</t>
  </si>
  <si>
    <t>DFB05162225</t>
  </si>
  <si>
    <t>DFB05162227</t>
  </si>
  <si>
    <t>DFB05162241</t>
  </si>
  <si>
    <t>DFB05162244</t>
  </si>
  <si>
    <t>DFB05162245</t>
  </si>
  <si>
    <t>DFB05162249</t>
  </si>
  <si>
    <t>DFB05162250</t>
  </si>
  <si>
    <t>DFB05162280</t>
  </si>
  <si>
    <t>DFB05162282</t>
  </si>
  <si>
    <t>DFB05162290</t>
  </si>
  <si>
    <t>DFB05162293</t>
  </si>
  <si>
    <t>DFB05162295</t>
  </si>
  <si>
    <t>DFB05162304</t>
  </si>
  <si>
    <t>DFB051623</t>
  </si>
  <si>
    <t>DFB05162305</t>
  </si>
  <si>
    <t>DFB05162319</t>
  </si>
  <si>
    <t>DFB051623B0</t>
  </si>
  <si>
    <t>DFB051623B4</t>
  </si>
  <si>
    <t>DFB05162401</t>
  </si>
  <si>
    <t>DFB051624</t>
  </si>
  <si>
    <t>DFB05162405</t>
  </si>
  <si>
    <t>DFB05162407</t>
  </si>
  <si>
    <t>DFB05162408</t>
  </si>
  <si>
    <t>DFB05162409</t>
  </si>
  <si>
    <t>DFB05162411</t>
  </si>
  <si>
    <t>DFB05162412</t>
  </si>
  <si>
    <t>DFB05162415</t>
  </si>
  <si>
    <t>DFB05162417</t>
  </si>
  <si>
    <t>DFB05162418</t>
  </si>
  <si>
    <t>DFB05162419</t>
  </si>
  <si>
    <t>DFB05162487</t>
  </si>
  <si>
    <t>DFB05162488</t>
  </si>
  <si>
    <t>DFB05162493</t>
  </si>
  <si>
    <t>DFB05162497</t>
  </si>
  <si>
    <t>DFB05162498</t>
  </si>
  <si>
    <t>DFB05162511</t>
  </si>
  <si>
    <t>DFB051625</t>
  </si>
  <si>
    <t>DFB05162701</t>
  </si>
  <si>
    <t>DFB051627</t>
  </si>
  <si>
    <t>DFB05162706</t>
  </si>
  <si>
    <t>DFB05162750</t>
  </si>
  <si>
    <t>DFB05162801</t>
  </si>
  <si>
    <t>DFB051628</t>
  </si>
  <si>
    <t>DFB05162802</t>
  </si>
  <si>
    <t>DFB05162810</t>
  </si>
  <si>
    <t>DFB05162812</t>
  </si>
  <si>
    <t>DFB05162815</t>
  </si>
  <si>
    <t>DFB05162899</t>
  </si>
  <si>
    <t>DGA05161401</t>
  </si>
  <si>
    <t>DGA051614</t>
  </si>
  <si>
    <t>DGA05161402</t>
  </si>
  <si>
    <t>DGA05161403</t>
  </si>
  <si>
    <t>DGA05161404</t>
  </si>
  <si>
    <t>DGA05161409</t>
  </si>
  <si>
    <t>DGA05161410</t>
  </si>
  <si>
    <t>DGA05161415</t>
  </si>
  <si>
    <t>DGA05161415A</t>
  </si>
  <si>
    <t>DGA05161499</t>
  </si>
  <si>
    <t>DGA051621</t>
  </si>
  <si>
    <t>DGA05162160</t>
  </si>
  <si>
    <t>DGA05162191</t>
  </si>
  <si>
    <t>DGA05162202</t>
  </si>
  <si>
    <t>DGA051622</t>
  </si>
  <si>
    <t>DGA05162203</t>
  </si>
  <si>
    <t>DGA05162204</t>
  </si>
  <si>
    <t>DGA05162209</t>
  </si>
  <si>
    <t>DGA05162210</t>
  </si>
  <si>
    <t>DGA05162216</t>
  </si>
  <si>
    <t>DGA05162225</t>
  </si>
  <si>
    <t>DGA05162227</t>
  </si>
  <si>
    <t>DGA05162241</t>
  </si>
  <si>
    <t>DGA05162245</t>
  </si>
  <si>
    <t>DGA05162249</t>
  </si>
  <si>
    <t>DGA05162250</t>
  </si>
  <si>
    <t>DGA05162269</t>
  </si>
  <si>
    <t>DGA05162280</t>
  </si>
  <si>
    <t>DGA05162282</t>
  </si>
  <si>
    <t>DGA05162290</t>
  </si>
  <si>
    <t>DGA05162293</t>
  </si>
  <si>
    <t>DGA05162295</t>
  </si>
  <si>
    <t>DGA05162303</t>
  </si>
  <si>
    <t>DGA051623</t>
  </si>
  <si>
    <t>DGA05162304</t>
  </si>
  <si>
    <t>DGA05162309</t>
  </si>
  <si>
    <t>DGA05162316</t>
  </si>
  <si>
    <t>DGA05162317</t>
  </si>
  <si>
    <t>DGA05162319</t>
  </si>
  <si>
    <t>DGA051623B0</t>
  </si>
  <si>
    <t>DGA051623B4</t>
  </si>
  <si>
    <t>DGA05162401</t>
  </si>
  <si>
    <t>DGA051624</t>
  </si>
  <si>
    <t>DGA05162405</t>
  </si>
  <si>
    <t>DGA05162407</t>
  </si>
  <si>
    <t>DGA05162408</t>
  </si>
  <si>
    <t>DGA05162411</t>
  </si>
  <si>
    <t>DGA05162412</t>
  </si>
  <si>
    <t>DGA05162415</t>
  </si>
  <si>
    <t>DGA05162418</t>
  </si>
  <si>
    <t>DGA05162419</t>
  </si>
  <si>
    <t>DGA05162485</t>
  </si>
  <si>
    <t>DGA05162487</t>
  </si>
  <si>
    <t>DGA05162493</t>
  </si>
  <si>
    <t>DGA05162701</t>
  </si>
  <si>
    <t>DGA051627</t>
  </si>
  <si>
    <t>DGA05162705</t>
  </si>
  <si>
    <t>DGA05162706</t>
  </si>
  <si>
    <t>DGA051628</t>
  </si>
  <si>
    <t>DGA05162802</t>
  </si>
  <si>
    <t>DGA05162809</t>
  </si>
  <si>
    <t>DGA05162810</t>
  </si>
  <si>
    <t>DGA05162815</t>
  </si>
  <si>
    <t>DGA05162817</t>
  </si>
  <si>
    <t>DGA05162823</t>
  </si>
  <si>
    <t>DGA05162826</t>
  </si>
  <si>
    <t>DGA05162857</t>
  </si>
  <si>
    <t>DMB05161401</t>
  </si>
  <si>
    <t>DMB051614</t>
  </si>
  <si>
    <t>DMB05161402</t>
  </si>
  <si>
    <t>DMB05161403</t>
  </si>
  <si>
    <t>DMB05161404</t>
  </si>
  <si>
    <t>DMB05161409</t>
  </si>
  <si>
    <t>DMB05161410</t>
  </si>
  <si>
    <t>DMB05161411</t>
  </si>
  <si>
    <t>DMB05161415</t>
  </si>
  <si>
    <t>DMB05161415A</t>
  </si>
  <si>
    <t>DMB05161499</t>
  </si>
  <si>
    <t>DMB051621</t>
  </si>
  <si>
    <t>DMB05162117M</t>
  </si>
  <si>
    <t>DMB05162191</t>
  </si>
  <si>
    <t>DMB05162201</t>
  </si>
  <si>
    <t>DMB051622</t>
  </si>
  <si>
    <t>DMB05162202</t>
  </si>
  <si>
    <t>DMB05162203</t>
  </si>
  <si>
    <t>DMB05162209</t>
  </si>
  <si>
    <t>DMB05162210</t>
  </si>
  <si>
    <t>DMB05162216</t>
  </si>
  <si>
    <t>DMB05162227</t>
  </si>
  <si>
    <t>DMB05162241</t>
  </si>
  <si>
    <t>DMB05162245</t>
  </si>
  <si>
    <t>DMB05162250</t>
  </si>
  <si>
    <t>DMB05162282</t>
  </si>
  <si>
    <t>DMB05162290</t>
  </si>
  <si>
    <t>DMB05162293</t>
  </si>
  <si>
    <t>DMB05162304</t>
  </si>
  <si>
    <t>DMB051623</t>
  </si>
  <si>
    <t>DMB05162305</t>
  </si>
  <si>
    <t>DMB05162319</t>
  </si>
  <si>
    <t>DMB051623B0</t>
  </si>
  <si>
    <t>DMB051623B4</t>
  </si>
  <si>
    <t>DMB05162401</t>
  </si>
  <si>
    <t>DMB051624</t>
  </si>
  <si>
    <t>DMB05162405</t>
  </si>
  <si>
    <t>DMB05162407</t>
  </si>
  <si>
    <t>DMB05162408</t>
  </si>
  <si>
    <t>DMB05162409</t>
  </si>
  <si>
    <t>DMB05162411</t>
  </si>
  <si>
    <t>DMB05162412</t>
  </si>
  <si>
    <t>DMB05162415</t>
  </si>
  <si>
    <t>DMB05162417</t>
  </si>
  <si>
    <t>DMB05162418</t>
  </si>
  <si>
    <t>DMB05162419</t>
  </si>
  <si>
    <t>DMB05162485</t>
  </si>
  <si>
    <t>DMB05162487</t>
  </si>
  <si>
    <t>DMB05162488</t>
  </si>
  <si>
    <t>DMB05162493</t>
  </si>
  <si>
    <t>DMB05162497</t>
  </si>
  <si>
    <t>DMB05162498</t>
  </si>
  <si>
    <t>DMB05162706</t>
  </si>
  <si>
    <t>DMB051627</t>
  </si>
  <si>
    <t>DMB05162801</t>
  </si>
  <si>
    <t>DMB051628</t>
  </si>
  <si>
    <t>DMB05162802</t>
  </si>
  <si>
    <t>DMB05162809</t>
  </si>
  <si>
    <t>DMB05162812</t>
  </si>
  <si>
    <t>DMB05162815</t>
  </si>
  <si>
    <t>DMB05162826</t>
  </si>
  <si>
    <t>DMB05162930</t>
  </si>
  <si>
    <t>DMB051629</t>
  </si>
  <si>
    <t>DRD05161401</t>
  </si>
  <si>
    <t>DRD051614</t>
  </si>
  <si>
    <t>DRD05161402</t>
  </si>
  <si>
    <t>DRD05161403</t>
  </si>
  <si>
    <t>DRD05161404</t>
  </si>
  <si>
    <t>DRD05161409</t>
  </si>
  <si>
    <t>DRD05161410</t>
  </si>
  <si>
    <t>DRD05161411</t>
  </si>
  <si>
    <t>DRD05161499</t>
  </si>
  <si>
    <t>DRD05162102</t>
  </si>
  <si>
    <t>DRD051621</t>
  </si>
  <si>
    <t>DRD05162116</t>
  </si>
  <si>
    <t>DRD05162117M</t>
  </si>
  <si>
    <t>DRD05162191</t>
  </si>
  <si>
    <t>DRD05162202</t>
  </si>
  <si>
    <t>DRD051622</t>
  </si>
  <si>
    <t>DRD05162203</t>
  </si>
  <si>
    <t>DRD05162204</t>
  </si>
  <si>
    <t>DRD05162209</t>
  </si>
  <si>
    <t>DRD05162210</t>
  </si>
  <si>
    <t>DRD05162216</t>
  </si>
  <si>
    <t>DRD05162241</t>
  </si>
  <si>
    <t>DRD05162242</t>
  </si>
  <si>
    <t>DRD05162250</t>
  </si>
  <si>
    <t>DRD05162282</t>
  </si>
  <si>
    <t>DRD05162290</t>
  </si>
  <si>
    <t>DRD05162293</t>
  </si>
  <si>
    <t>DRD051623</t>
  </si>
  <si>
    <t>DRD05162305</t>
  </si>
  <si>
    <t>DRD05162319</t>
  </si>
  <si>
    <t>DRD051623B0</t>
  </si>
  <si>
    <t>DRD05162405</t>
  </si>
  <si>
    <t>DRD051624</t>
  </si>
  <si>
    <t>DRD05162415</t>
  </si>
  <si>
    <t>DRD05162487</t>
  </si>
  <si>
    <t>DRD05162488</t>
  </si>
  <si>
    <t>DRD05162493</t>
  </si>
  <si>
    <t>DRD05162497</t>
  </si>
  <si>
    <t>DRD05162498</t>
  </si>
  <si>
    <t>DRD05162508</t>
  </si>
  <si>
    <t>DRD051625</t>
  </si>
  <si>
    <t>DRD05162801</t>
  </si>
  <si>
    <t>DRD051628</t>
  </si>
  <si>
    <t>DRD05162815</t>
  </si>
  <si>
    <t>DRD05162823</t>
  </si>
  <si>
    <t>DRD05162885</t>
  </si>
  <si>
    <t>DRD05162930</t>
  </si>
  <si>
    <t>DRD051629</t>
  </si>
  <si>
    <t>DTS05161404</t>
  </si>
  <si>
    <t>DTS051614</t>
  </si>
  <si>
    <t>DTS05162117M</t>
  </si>
  <si>
    <t>DTS051621</t>
  </si>
  <si>
    <t>DTS05162191</t>
  </si>
  <si>
    <t>DTS05162201</t>
  </si>
  <si>
    <t>DTS051622</t>
  </si>
  <si>
    <t>DTS05162202</t>
  </si>
  <si>
    <t>DTS05162203</t>
  </si>
  <si>
    <t>DTS05162204</t>
  </si>
  <si>
    <t>DTS05162209</t>
  </si>
  <si>
    <t>DTS05162210</t>
  </si>
  <si>
    <t>DTS05162227</t>
  </si>
  <si>
    <t>DTS05162238</t>
  </si>
  <si>
    <t>DTS05162241</t>
  </si>
  <si>
    <t>DTS05162249</t>
  </si>
  <si>
    <t>DTS05162250</t>
  </si>
  <si>
    <t>DTS05162282</t>
  </si>
  <si>
    <t>DTS05162290</t>
  </si>
  <si>
    <t>DTS05162293</t>
  </si>
  <si>
    <t>DTS05162304</t>
  </si>
  <si>
    <t>DTS051623</t>
  </si>
  <si>
    <t>DTS051623B0</t>
  </si>
  <si>
    <t>DTS051623B4</t>
  </si>
  <si>
    <t>DTS05162488</t>
  </si>
  <si>
    <t>DTS051624</t>
  </si>
  <si>
    <t>DTS05162701</t>
  </si>
  <si>
    <t>DTS051627</t>
  </si>
  <si>
    <t>DTS05162802</t>
  </si>
  <si>
    <t>DTS051628</t>
  </si>
  <si>
    <t>DTS05162817</t>
  </si>
  <si>
    <t>DTS05162823</t>
  </si>
  <si>
    <t>DTS05162869</t>
  </si>
  <si>
    <t>DVB05161401</t>
  </si>
  <si>
    <t>DVB051614</t>
  </si>
  <si>
    <t>DVB05161402</t>
  </si>
  <si>
    <t>DVB05161403</t>
  </si>
  <si>
    <t>DVB05161404</t>
  </si>
  <si>
    <t>DVB05161409</t>
  </si>
  <si>
    <t>DVB05161410</t>
  </si>
  <si>
    <t>DVB05161411</t>
  </si>
  <si>
    <t>DVB05161415</t>
  </si>
  <si>
    <t>DVB05161415A</t>
  </si>
  <si>
    <t>DVB05161499</t>
  </si>
  <si>
    <t>DVB051621</t>
  </si>
  <si>
    <t>DVB05162117M</t>
  </si>
  <si>
    <t>DVB05162191</t>
  </si>
  <si>
    <t>DVB05162202</t>
  </si>
  <si>
    <t>DVB051622</t>
  </si>
  <si>
    <t>DVB05162203</t>
  </si>
  <si>
    <t>DVB05162209</t>
  </si>
  <si>
    <t>DVB05162210</t>
  </si>
  <si>
    <t>DVB05162227</t>
  </si>
  <si>
    <t>DVB05162241</t>
  </si>
  <si>
    <t>DVB05162250</t>
  </si>
  <si>
    <t>DVB05162254</t>
  </si>
  <si>
    <t>DVB05162290</t>
  </si>
  <si>
    <t>DVB05162293</t>
  </si>
  <si>
    <t>DVB051623</t>
  </si>
  <si>
    <t>DVB05162305</t>
  </si>
  <si>
    <t>DVB05162319</t>
  </si>
  <si>
    <t>DVB05162405</t>
  </si>
  <si>
    <t>DVB051624</t>
  </si>
  <si>
    <t>DVB05162408</t>
  </si>
  <si>
    <t>DVB05162411</t>
  </si>
  <si>
    <t>DVB05162412</t>
  </si>
  <si>
    <t>DVB05162415</t>
  </si>
  <si>
    <t>DVB05162417</t>
  </si>
  <si>
    <t>DVB05162418</t>
  </si>
  <si>
    <t>DVB05162419</t>
  </si>
  <si>
    <t>DVB05162485</t>
  </si>
  <si>
    <t>DVB05162487</t>
  </si>
  <si>
    <t>DVB05162488</t>
  </si>
  <si>
    <t>DVB05162493</t>
  </si>
  <si>
    <t>DVB05162497</t>
  </si>
  <si>
    <t>DVB05162498</t>
  </si>
  <si>
    <t>DVB05162706</t>
  </si>
  <si>
    <t>DVB051627</t>
  </si>
  <si>
    <t>DVB05162801</t>
  </si>
  <si>
    <t>DVB051628</t>
  </si>
  <si>
    <t>DVB05162802</t>
  </si>
  <si>
    <t>DVB05162812</t>
  </si>
  <si>
    <t>DVB05162815</t>
  </si>
  <si>
    <t>DVB05162817</t>
  </si>
  <si>
    <t>DVB05162826</t>
  </si>
  <si>
    <t>DWB05161401</t>
  </si>
  <si>
    <t>DWB051614</t>
  </si>
  <si>
    <t>DWB05161402</t>
  </si>
  <si>
    <t>DWB05161403</t>
  </si>
  <si>
    <t>DWB05161404</t>
  </si>
  <si>
    <t>DWB05161409</t>
  </si>
  <si>
    <t>DWB05161410</t>
  </si>
  <si>
    <t>DWB05161411</t>
  </si>
  <si>
    <t>DWB05161415</t>
  </si>
  <si>
    <t>DWB05161415A</t>
  </si>
  <si>
    <t>DWB05161499</t>
  </si>
  <si>
    <t>DWB051621</t>
  </si>
  <si>
    <t>DWB05162117M</t>
  </si>
  <si>
    <t>DWB05162191</t>
  </si>
  <si>
    <t>DWB05162202</t>
  </si>
  <si>
    <t>DWB051622</t>
  </si>
  <si>
    <t>DWB05162203</t>
  </si>
  <si>
    <t>DWB05162216</t>
  </si>
  <si>
    <t>DWB05162227</t>
  </si>
  <si>
    <t>DWB05162241</t>
  </si>
  <si>
    <t>DWB05162245</t>
  </si>
  <si>
    <t>DWB05162249</t>
  </si>
  <si>
    <t>DWB05162250</t>
  </si>
  <si>
    <t>DWB05162290</t>
  </si>
  <si>
    <t>DWB05162293</t>
  </si>
  <si>
    <t>DWB05162303</t>
  </si>
  <si>
    <t>DWB051623</t>
  </si>
  <si>
    <t>DWB05162304</t>
  </si>
  <si>
    <t>DWB05162319</t>
  </si>
  <si>
    <t>DWB051623B0</t>
  </si>
  <si>
    <t>DWB051623B4</t>
  </si>
  <si>
    <t>DWB05162401</t>
  </si>
  <si>
    <t>DWB051624</t>
  </si>
  <si>
    <t>DWB05162405</t>
  </si>
  <si>
    <t>DWB05162407</t>
  </si>
  <si>
    <t>DWB05162408</t>
  </si>
  <si>
    <t>DWB05162409</t>
  </si>
  <si>
    <t>DWB05162411</t>
  </si>
  <si>
    <t>DWB05162412</t>
  </si>
  <si>
    <t>DWB05162415</t>
  </si>
  <si>
    <t>DWB05162417</t>
  </si>
  <si>
    <t>DWB05162418</t>
  </si>
  <si>
    <t>DWB05162419</t>
  </si>
  <si>
    <t>DWB05162485</t>
  </si>
  <si>
    <t>DWB05162487</t>
  </si>
  <si>
    <t>DWB05162488</t>
  </si>
  <si>
    <t>DWB05162493</t>
  </si>
  <si>
    <t>DWB05162497</t>
  </si>
  <si>
    <t>DWB05162498</t>
  </si>
  <si>
    <t>DWB05162706</t>
  </si>
  <si>
    <t>DWB051627</t>
  </si>
  <si>
    <t>DWB05162801</t>
  </si>
  <si>
    <t>DWB051628</t>
  </si>
  <si>
    <t>DWB05162802</t>
  </si>
  <si>
    <t>DWB05162812</t>
  </si>
  <si>
    <t>DWB05162815</t>
  </si>
  <si>
    <t>DWB05162823</t>
  </si>
  <si>
    <t>DWB05162851</t>
  </si>
  <si>
    <t>DXC05161401</t>
  </si>
  <si>
    <t>DXC051614</t>
  </si>
  <si>
    <t>DXC05161403</t>
  </si>
  <si>
    <t>DXC05161404</t>
  </si>
  <si>
    <t>DXC05161409</t>
  </si>
  <si>
    <t>DXC05161410</t>
  </si>
  <si>
    <t>DXC05161415</t>
  </si>
  <si>
    <t>DXC05161415A</t>
  </si>
  <si>
    <t>DXC05161499</t>
  </si>
  <si>
    <t>DXC05162102</t>
  </si>
  <si>
    <t>DXC051621</t>
  </si>
  <si>
    <t>DXC05162117M</t>
  </si>
  <si>
    <t>DXC05162135</t>
  </si>
  <si>
    <t>DXC05162202</t>
  </si>
  <si>
    <t>DXC051622</t>
  </si>
  <si>
    <t>DXC05162203</t>
  </si>
  <si>
    <t>DXC05162210</t>
  </si>
  <si>
    <t>DXC05162227</t>
  </si>
  <si>
    <t>DXC05162293</t>
  </si>
  <si>
    <t>DXC05162304</t>
  </si>
  <si>
    <t>DXC051623</t>
  </si>
  <si>
    <t>DXC05162319</t>
  </si>
  <si>
    <t>DXC051623B0</t>
  </si>
  <si>
    <t>DXC05162405</t>
  </si>
  <si>
    <t>DXC051624</t>
  </si>
  <si>
    <t>DXC05162408</t>
  </si>
  <si>
    <t>DXC05162412</t>
  </si>
  <si>
    <t>DXC05162419</t>
  </si>
  <si>
    <t>DXC05162485</t>
  </si>
  <si>
    <t>DXC05162487</t>
  </si>
  <si>
    <t>DXC05162488</t>
  </si>
  <si>
    <t>DXC05162493</t>
  </si>
  <si>
    <t>DXC05162497</t>
  </si>
  <si>
    <t>DXC05162498</t>
  </si>
  <si>
    <t>DXC05162511</t>
  </si>
  <si>
    <t>DXC051625</t>
  </si>
  <si>
    <t>DXC05162706</t>
  </si>
  <si>
    <t>DXC051627</t>
  </si>
  <si>
    <t>DXC05162802</t>
  </si>
  <si>
    <t>DXC051628</t>
  </si>
  <si>
    <t>DXC05162809</t>
  </si>
  <si>
    <t>DXC05162815</t>
  </si>
  <si>
    <t>DXC05162817</t>
  </si>
  <si>
    <t>DXC05162857</t>
  </si>
  <si>
    <t>WrkSht Total</t>
  </si>
  <si>
    <t>I ran checks on all 3-dig and good.  Will have to be close enough</t>
  </si>
  <si>
    <t>I can't find the $3,000 in 2020 but must be with scholarship or similar</t>
  </si>
  <si>
    <t>From UMDW, operating less personnel (benefits are included)</t>
  </si>
  <si>
    <t>Total FTE</t>
  </si>
  <si>
    <t>2% increase on total to cover raises/other adjustments</t>
  </si>
  <si>
    <t>This was added into 50% Instruction, 40% Iinstitution, 10% Plant</t>
  </si>
  <si>
    <t>Available to allocate</t>
  </si>
  <si>
    <t>Reduced by 5% for FY22</t>
  </si>
  <si>
    <t>Prior Year (21)</t>
  </si>
  <si>
    <t>match prior year new enrollment until data indicates otherwise.</t>
  </si>
  <si>
    <t>Pending EOT Data</t>
  </si>
  <si>
    <t>DAS04162299</t>
  </si>
  <si>
    <t>DAS04163199</t>
  </si>
  <si>
    <t>DBI01162499</t>
  </si>
  <si>
    <t>DBI01162799</t>
  </si>
  <si>
    <t>DBO06162528</t>
  </si>
  <si>
    <t>DBO06162799</t>
  </si>
  <si>
    <t>DCD01162199</t>
  </si>
  <si>
    <t>DCD01162799</t>
  </si>
  <si>
    <t>DCS01162799</t>
  </si>
  <si>
    <t>DDF04162199</t>
  </si>
  <si>
    <t>DDF04162799</t>
  </si>
  <si>
    <t>DDV06162528</t>
  </si>
  <si>
    <t>DDV06162799</t>
  </si>
  <si>
    <t>DEC01162299</t>
  </si>
  <si>
    <t>DEC01162399</t>
  </si>
  <si>
    <t>DEC01162499</t>
  </si>
  <si>
    <t>DEC01162799</t>
  </si>
  <si>
    <t>DED01162199</t>
  </si>
  <si>
    <t>DED01162799</t>
  </si>
  <si>
    <t>DEN01162799</t>
  </si>
  <si>
    <t>DEQ01162799</t>
  </si>
  <si>
    <t>DES01162199</t>
  </si>
  <si>
    <t>DES01162799</t>
  </si>
  <si>
    <t>DEX01162799</t>
  </si>
  <si>
    <t>DFA05162799</t>
  </si>
  <si>
    <t>DFB05162528</t>
  </si>
  <si>
    <t>DFS01162399</t>
  </si>
  <si>
    <t>DFS01162499</t>
  </si>
  <si>
    <t>DFS01162899</t>
  </si>
  <si>
    <t>DFS04162399</t>
  </si>
  <si>
    <t>DFS04162899</t>
  </si>
  <si>
    <t>DGA05162799</t>
  </si>
  <si>
    <t>DHH01162102</t>
  </si>
  <si>
    <t>DHH01162799</t>
  </si>
  <si>
    <t>DHR01162799</t>
  </si>
  <si>
    <t>DHR06162799</t>
  </si>
  <si>
    <t>DHS01162102</t>
  </si>
  <si>
    <t>DHS01162899</t>
  </si>
  <si>
    <t>DIC01162299</t>
  </si>
  <si>
    <t>DIC01162799</t>
  </si>
  <si>
    <t>DIC06162299</t>
  </si>
  <si>
    <t>DIC06162399</t>
  </si>
  <si>
    <t>DIC06162799</t>
  </si>
  <si>
    <t>DIS01162799</t>
  </si>
  <si>
    <t>DLB04162199</t>
  </si>
  <si>
    <t>DLC01162399</t>
  </si>
  <si>
    <t>DMB05162799</t>
  </si>
  <si>
    <t>DMT01162199</t>
  </si>
  <si>
    <t>DMT01162799</t>
  </si>
  <si>
    <t>DPL05162199</t>
  </si>
  <si>
    <t>DRD05162599</t>
  </si>
  <si>
    <t>DRM05162799</t>
  </si>
  <si>
    <t>DSC05162299</t>
  </si>
  <si>
    <t>DSC05162399</t>
  </si>
  <si>
    <t>DSC05162899</t>
  </si>
  <si>
    <t>DSL01162399</t>
  </si>
  <si>
    <t>DSL01162499</t>
  </si>
  <si>
    <t>DST01162799</t>
  </si>
  <si>
    <t>DST01162899</t>
  </si>
  <si>
    <t>DST05162199</t>
  </si>
  <si>
    <t>DTC04162899</t>
  </si>
  <si>
    <t>DTS05162199</t>
  </si>
  <si>
    <t>DTS05162399</t>
  </si>
  <si>
    <t>DTS05162499</t>
  </si>
  <si>
    <t>DTS05162799</t>
  </si>
  <si>
    <t>DTS05162899</t>
  </si>
  <si>
    <t>DVB05162799</t>
  </si>
  <si>
    <t>DVC04162199</t>
  </si>
  <si>
    <t>DVC04162799</t>
  </si>
  <si>
    <t>DWB05162799</t>
  </si>
  <si>
    <t>DXC05162399</t>
  </si>
  <si>
    <t>DXC05162599</t>
  </si>
  <si>
    <t>DXC05162799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</si>
</sst>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Tahoma"/>
      <family val="2"/>
    </font>
    <font>
      <sz val="14"/>
      <name val="Tahoma"/>
      <family val="2"/>
    </font>
    <font>
      <sz val="10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b/>
      <u/>
      <sz val="10"/>
      <name val="Tahoma"/>
      <family val="2"/>
    </font>
    <font>
      <sz val="9"/>
      <name val="Tahoma"/>
      <family val="2"/>
    </font>
    <font>
      <b/>
      <i/>
      <sz val="10"/>
      <name val="Tahoma"/>
      <family val="2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11"/>
      <color theme="5" tint="-0.249977111117893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1">
    <xf numFmtId="0" fontId="0" fillId="0" borderId="0" xfId="0"/>
    <xf numFmtId="44" fontId="0" fillId="0" borderId="0" xfId="1" applyFont="1"/>
    <xf numFmtId="43" fontId="2" fillId="2" borderId="0" xfId="2" applyFont="1" applyFill="1"/>
    <xf numFmtId="0" fontId="0" fillId="3" borderId="0" xfId="0" applyFill="1"/>
    <xf numFmtId="9" fontId="0" fillId="0" borderId="0" xfId="3" applyFont="1"/>
    <xf numFmtId="44" fontId="0" fillId="0" borderId="0" xfId="0" applyNumberFormat="1"/>
    <xf numFmtId="0" fontId="0" fillId="2" borderId="0" xfId="0" applyFill="1"/>
    <xf numFmtId="43" fontId="0" fillId="0" borderId="0" xfId="0" applyNumberFormat="1"/>
    <xf numFmtId="0" fontId="0" fillId="0" borderId="0" xfId="0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43" fontId="0" fillId="2" borderId="0" xfId="2" applyFont="1" applyFill="1"/>
    <xf numFmtId="44" fontId="0" fillId="0" borderId="0" xfId="1" applyFont="1" applyAlignment="1">
      <alignment horizontal="center"/>
    </xf>
    <xf numFmtId="44" fontId="0" fillId="0" borderId="0" xfId="1" applyFont="1" applyFill="1"/>
    <xf numFmtId="44" fontId="0" fillId="4" borderId="0" xfId="1" applyFont="1" applyFill="1"/>
    <xf numFmtId="0" fontId="0" fillId="0" borderId="0" xfId="1" applyNumberFormat="1" applyFont="1"/>
    <xf numFmtId="44" fontId="0" fillId="2" borderId="0" xfId="1" applyFont="1" applyFill="1"/>
    <xf numFmtId="0" fontId="0" fillId="2" borderId="0" xfId="1" applyNumberFormat="1" applyFont="1" applyFill="1"/>
    <xf numFmtId="0" fontId="5" fillId="0" borderId="0" xfId="0" applyFont="1"/>
    <xf numFmtId="0" fontId="5" fillId="5" borderId="1" xfId="0" applyFont="1" applyFill="1" applyBorder="1"/>
    <xf numFmtId="0" fontId="5" fillId="5" borderId="2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1" xfId="0" applyBorder="1"/>
    <xf numFmtId="10" fontId="0" fillId="0" borderId="1" xfId="0" applyNumberFormat="1" applyBorder="1"/>
    <xf numFmtId="164" fontId="0" fillId="0" borderId="1" xfId="3" applyNumberFormat="1" applyFont="1" applyBorder="1"/>
    <xf numFmtId="0" fontId="0" fillId="0" borderId="4" xfId="0" applyBorder="1"/>
    <xf numFmtId="10" fontId="0" fillId="0" borderId="4" xfId="0" applyNumberFormat="1" applyBorder="1"/>
    <xf numFmtId="0" fontId="5" fillId="4" borderId="6" xfId="0" applyFont="1" applyFill="1" applyBorder="1" applyAlignment="1">
      <alignment horizontal="right"/>
    </xf>
    <xf numFmtId="0" fontId="5" fillId="4" borderId="6" xfId="0" applyFont="1" applyFill="1" applyBorder="1"/>
    <xf numFmtId="10" fontId="5" fillId="4" borderId="6" xfId="0" applyNumberFormat="1" applyFont="1" applyFill="1" applyBorder="1"/>
    <xf numFmtId="9" fontId="5" fillId="6" borderId="6" xfId="3" applyFont="1" applyFill="1" applyBorder="1"/>
    <xf numFmtId="0" fontId="0" fillId="0" borderId="0" xfId="0" quotePrefix="1"/>
    <xf numFmtId="164" fontId="0" fillId="2" borderId="0" xfId="0" applyNumberFormat="1" applyFill="1"/>
    <xf numFmtId="44" fontId="0" fillId="0" borderId="1" xfId="1" applyFont="1" applyBorder="1"/>
    <xf numFmtId="44" fontId="0" fillId="0" borderId="4" xfId="1" applyFont="1" applyBorder="1"/>
    <xf numFmtId="44" fontId="0" fillId="0" borderId="5" xfId="1" applyFont="1" applyBorder="1"/>
    <xf numFmtId="44" fontId="5" fillId="8" borderId="6" xfId="1" applyFont="1" applyFill="1" applyBorder="1"/>
    <xf numFmtId="10" fontId="5" fillId="4" borderId="6" xfId="3" applyNumberFormat="1" applyFont="1" applyFill="1" applyBorder="1"/>
    <xf numFmtId="44" fontId="5" fillId="4" borderId="6" xfId="1" applyFont="1" applyFill="1" applyBorder="1"/>
    <xf numFmtId="9" fontId="0" fillId="0" borderId="0" xfId="3" applyFont="1" applyAlignment="1">
      <alignment horizontal="center"/>
    </xf>
    <xf numFmtId="9" fontId="0" fillId="0" borderId="0" xfId="0" applyNumberFormat="1" applyAlignment="1">
      <alignment horizontal="center"/>
    </xf>
    <xf numFmtId="0" fontId="0" fillId="9" borderId="0" xfId="0" applyFill="1"/>
    <xf numFmtId="0" fontId="0" fillId="7" borderId="0" xfId="0" applyFill="1"/>
    <xf numFmtId="0" fontId="0" fillId="10" borderId="0" xfId="0" applyFill="1"/>
    <xf numFmtId="14" fontId="0" fillId="0" borderId="0" xfId="0" applyNumberFormat="1"/>
    <xf numFmtId="0" fontId="0" fillId="10" borderId="1" xfId="0" applyFill="1" applyBorder="1"/>
    <xf numFmtId="0" fontId="5" fillId="0" borderId="0" xfId="0" applyFont="1" applyAlignment="1">
      <alignment horizontal="right"/>
    </xf>
    <xf numFmtId="1" fontId="0" fillId="0" borderId="0" xfId="0" applyNumberFormat="1" applyAlignment="1">
      <alignment horizontal="right"/>
    </xf>
    <xf numFmtId="1" fontId="0" fillId="10" borderId="1" xfId="0" applyNumberFormat="1" applyFill="1" applyBorder="1" applyAlignment="1">
      <alignment horizontal="right"/>
    </xf>
    <xf numFmtId="0" fontId="0" fillId="0" borderId="0" xfId="0" applyAlignment="1">
      <alignment horizontal="right"/>
    </xf>
    <xf numFmtId="1" fontId="0" fillId="7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10" fontId="0" fillId="7" borderId="1" xfId="3" applyNumberFormat="1" applyFont="1" applyFill="1" applyBorder="1" applyAlignment="1">
      <alignment horizontal="right"/>
    </xf>
    <xf numFmtId="9" fontId="0" fillId="2" borderId="1" xfId="3" applyFont="1" applyFill="1" applyBorder="1" applyAlignment="1">
      <alignment horizontal="right"/>
    </xf>
    <xf numFmtId="1" fontId="0" fillId="11" borderId="1" xfId="0" applyNumberFormat="1" applyFill="1" applyBorder="1" applyAlignment="1">
      <alignment horizontal="right"/>
    </xf>
    <xf numFmtId="1" fontId="0" fillId="3" borderId="1" xfId="0" applyNumberFormat="1" applyFill="1" applyBorder="1" applyAlignment="1">
      <alignment horizontal="right"/>
    </xf>
    <xf numFmtId="10" fontId="0" fillId="0" borderId="7" xfId="3" applyNumberFormat="1" applyFont="1" applyFill="1" applyBorder="1" applyAlignment="1">
      <alignment horizontal="left"/>
    </xf>
    <xf numFmtId="2" fontId="0" fillId="0" borderId="7" xfId="0" applyNumberFormat="1" applyFill="1" applyBorder="1" applyAlignment="1">
      <alignment horizontal="left"/>
    </xf>
    <xf numFmtId="1" fontId="0" fillId="0" borderId="0" xfId="0" applyNumberFormat="1" applyFill="1"/>
    <xf numFmtId="1" fontId="0" fillId="0" borderId="0" xfId="0" applyNumberFormat="1"/>
    <xf numFmtId="164" fontId="0" fillId="10" borderId="0" xfId="2" applyNumberFormat="1" applyFont="1" applyFill="1" applyAlignment="1">
      <alignment horizontal="right"/>
    </xf>
    <xf numFmtId="164" fontId="0" fillId="0" borderId="0" xfId="2" applyNumberFormat="1" applyFont="1" applyFill="1" applyAlignment="1">
      <alignment horizontal="right"/>
    </xf>
    <xf numFmtId="0" fontId="0" fillId="11" borderId="0" xfId="0" applyFill="1"/>
    <xf numFmtId="0" fontId="0" fillId="10" borderId="1" xfId="0" applyFill="1" applyBorder="1" applyAlignment="1">
      <alignment horizontal="right"/>
    </xf>
    <xf numFmtId="1" fontId="0" fillId="0" borderId="0" xfId="3" applyNumberFormat="1" applyFont="1"/>
    <xf numFmtId="0" fontId="0" fillId="12" borderId="0" xfId="0" applyFill="1"/>
    <xf numFmtId="9" fontId="0" fillId="12" borderId="0" xfId="3" applyFont="1" applyFill="1"/>
    <xf numFmtId="9" fontId="0" fillId="12" borderId="0" xfId="0" applyNumberFormat="1" applyFill="1"/>
    <xf numFmtId="44" fontId="0" fillId="0" borderId="3" xfId="0" applyNumberFormat="1" applyBorder="1"/>
    <xf numFmtId="0" fontId="0" fillId="6" borderId="0" xfId="0" applyFill="1"/>
    <xf numFmtId="1" fontId="0" fillId="7" borderId="1" xfId="0" applyNumberFormat="1" applyFill="1" applyBorder="1"/>
    <xf numFmtId="1" fontId="0" fillId="13" borderId="1" xfId="0" applyNumberFormat="1" applyFill="1" applyBorder="1"/>
    <xf numFmtId="0" fontId="10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right" vertical="center" wrapText="1"/>
    </xf>
    <xf numFmtId="0" fontId="10" fillId="0" borderId="8" xfId="0" applyFont="1" applyFill="1" applyBorder="1" applyAlignment="1">
      <alignment horizontal="left" vertical="center" wrapText="1"/>
    </xf>
    <xf numFmtId="0" fontId="10" fillId="0" borderId="8" xfId="0" applyFont="1" applyFill="1" applyBorder="1" applyAlignment="1">
      <alignment horizontal="right" vertical="center"/>
    </xf>
    <xf numFmtId="43" fontId="10" fillId="0" borderId="8" xfId="2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horizontal="right" vertical="center"/>
    </xf>
    <xf numFmtId="43" fontId="9" fillId="0" borderId="0" xfId="2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right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Fill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0" xfId="0" applyFont="1" applyFill="1" applyAlignment="1">
      <alignment horizontal="right" vertical="center"/>
    </xf>
    <xf numFmtId="43" fontId="10" fillId="0" borderId="0" xfId="2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wrapText="1"/>
    </xf>
    <xf numFmtId="0" fontId="0" fillId="0" borderId="0" xfId="0" applyFill="1" applyBorder="1"/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3" fontId="13" fillId="0" borderId="11" xfId="0" applyNumberFormat="1" applyFont="1" applyBorder="1" applyAlignment="1">
      <alignment horizontal="center"/>
    </xf>
    <xf numFmtId="2" fontId="13" fillId="0" borderId="11" xfId="2" applyNumberFormat="1" applyFont="1" applyBorder="1" applyAlignment="1">
      <alignment horizontal="center"/>
    </xf>
    <xf numFmtId="2" fontId="13" fillId="8" borderId="11" xfId="2" applyNumberFormat="1" applyFont="1" applyFill="1" applyBorder="1" applyAlignment="1">
      <alignment horizontal="center"/>
    </xf>
    <xf numFmtId="2" fontId="13" fillId="0" borderId="11" xfId="2" applyNumberFormat="1" applyFont="1" applyFill="1" applyBorder="1" applyAlignment="1">
      <alignment horizontal="center"/>
    </xf>
    <xf numFmtId="2" fontId="13" fillId="0" borderId="11" xfId="0" applyNumberFormat="1" applyFont="1" applyFill="1" applyBorder="1" applyAlignment="1">
      <alignment horizontal="center"/>
    </xf>
    <xf numFmtId="4" fontId="13" fillId="0" borderId="11" xfId="0" applyNumberFormat="1" applyFont="1" applyFill="1" applyBorder="1" applyAlignment="1">
      <alignment horizontal="center"/>
    </xf>
    <xf numFmtId="4" fontId="13" fillId="0" borderId="12" xfId="0" applyNumberFormat="1" applyFont="1" applyFill="1" applyBorder="1" applyAlignment="1">
      <alignment horizontal="center"/>
    </xf>
    <xf numFmtId="4" fontId="13" fillId="8" borderId="11" xfId="0" applyNumberFormat="1" applyFont="1" applyFill="1" applyBorder="1" applyAlignment="1">
      <alignment horizontal="center"/>
    </xf>
    <xf numFmtId="0" fontId="9" fillId="0" borderId="0" xfId="0" applyFont="1"/>
    <xf numFmtId="2" fontId="9" fillId="0" borderId="0" xfId="2" applyNumberFormat="1" applyFont="1"/>
    <xf numFmtId="2" fontId="9" fillId="0" borderId="0" xfId="2" applyNumberFormat="1" applyFont="1" applyFill="1"/>
    <xf numFmtId="2" fontId="9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11" fillId="0" borderId="2" xfId="0" applyFont="1" applyBorder="1" applyAlignment="1">
      <alignment horizontal="center"/>
    </xf>
    <xf numFmtId="2" fontId="11" fillId="0" borderId="2" xfId="2" applyNumberFormat="1" applyFont="1" applyBorder="1"/>
    <xf numFmtId="2" fontId="11" fillId="0" borderId="8" xfId="2" applyNumberFormat="1" applyFont="1" applyFill="1" applyBorder="1"/>
    <xf numFmtId="2" fontId="11" fillId="0" borderId="2" xfId="2" applyNumberFormat="1" applyFont="1" applyFill="1" applyBorder="1"/>
    <xf numFmtId="2" fontId="11" fillId="0" borderId="2" xfId="0" applyNumberFormat="1" applyFont="1" applyFill="1" applyBorder="1"/>
    <xf numFmtId="0" fontId="11" fillId="0" borderId="2" xfId="0" applyFont="1" applyFill="1" applyBorder="1"/>
    <xf numFmtId="0" fontId="11" fillId="0" borderId="13" xfId="0" applyFont="1" applyFill="1" applyBorder="1"/>
    <xf numFmtId="0" fontId="11" fillId="0" borderId="2" xfId="0" applyFont="1" applyFill="1" applyBorder="1" applyAlignment="1">
      <alignment horizontal="center"/>
    </xf>
    <xf numFmtId="0" fontId="11" fillId="0" borderId="8" xfId="0" applyFont="1" applyFill="1" applyBorder="1"/>
    <xf numFmtId="0" fontId="11" fillId="0" borderId="14" xfId="0" applyFont="1" applyFill="1" applyBorder="1"/>
    <xf numFmtId="0" fontId="11" fillId="0" borderId="15" xfId="0" applyFont="1" applyFill="1" applyBorder="1"/>
    <xf numFmtId="0" fontId="11" fillId="0" borderId="6" xfId="0" applyFont="1" applyBorder="1" applyAlignment="1">
      <alignment horizontal="center"/>
    </xf>
    <xf numFmtId="2" fontId="11" fillId="0" borderId="6" xfId="2" applyNumberFormat="1" applyFont="1" applyBorder="1" applyAlignment="1">
      <alignment horizontal="center"/>
    </xf>
    <xf numFmtId="2" fontId="11" fillId="0" borderId="6" xfId="2" applyNumberFormat="1" applyFont="1" applyFill="1" applyBorder="1" applyAlignment="1">
      <alignment horizontal="center"/>
    </xf>
    <xf numFmtId="43" fontId="11" fillId="0" borderId="6" xfId="2" applyFont="1" applyFill="1" applyBorder="1" applyAlignment="1">
      <alignment horizontal="center"/>
    </xf>
    <xf numFmtId="4" fontId="11" fillId="0" borderId="6" xfId="0" applyNumberFormat="1" applyFont="1" applyFill="1" applyBorder="1" applyAlignment="1">
      <alignment horizontal="center"/>
    </xf>
    <xf numFmtId="4" fontId="11" fillId="0" borderId="16" xfId="0" applyNumberFormat="1" applyFont="1" applyFill="1" applyBorder="1" applyAlignment="1">
      <alignment horizontal="center"/>
    </xf>
    <xf numFmtId="4" fontId="11" fillId="0" borderId="10" xfId="0" applyNumberFormat="1" applyFont="1" applyFill="1" applyBorder="1" applyAlignment="1">
      <alignment horizontal="center"/>
    </xf>
    <xf numFmtId="4" fontId="11" fillId="0" borderId="17" xfId="0" applyNumberFormat="1" applyFont="1" applyFill="1" applyBorder="1" applyAlignment="1">
      <alignment horizontal="center"/>
    </xf>
    <xf numFmtId="4" fontId="11" fillId="0" borderId="18" xfId="0" applyNumberFormat="1" applyFont="1" applyFill="1" applyBorder="1" applyAlignment="1">
      <alignment horizontal="center"/>
    </xf>
    <xf numFmtId="4" fontId="11" fillId="0" borderId="19" xfId="0" applyNumberFormat="1" applyFont="1" applyFill="1" applyBorder="1" applyAlignment="1">
      <alignment horizontal="center"/>
    </xf>
    <xf numFmtId="0" fontId="11" fillId="0" borderId="5" xfId="0" applyFont="1" applyFill="1" applyBorder="1" applyAlignment="1">
      <alignment horizontal="center"/>
    </xf>
    <xf numFmtId="43" fontId="11" fillId="0" borderId="5" xfId="2" applyFont="1" applyFill="1" applyBorder="1" applyAlignment="1">
      <alignment horizontal="center"/>
    </xf>
    <xf numFmtId="4" fontId="11" fillId="0" borderId="5" xfId="0" applyNumberFormat="1" applyFont="1" applyFill="1" applyBorder="1" applyAlignment="1">
      <alignment horizontal="center"/>
    </xf>
    <xf numFmtId="0" fontId="11" fillId="14" borderId="5" xfId="0" applyFont="1" applyFill="1" applyBorder="1"/>
    <xf numFmtId="43" fontId="9" fillId="14" borderId="5" xfId="2" applyFont="1" applyFill="1" applyBorder="1"/>
    <xf numFmtId="43" fontId="9" fillId="0" borderId="5" xfId="2" applyFont="1" applyFill="1" applyBorder="1"/>
    <xf numFmtId="0" fontId="9" fillId="0" borderId="5" xfId="0" applyFont="1" applyFill="1" applyBorder="1"/>
    <xf numFmtId="0" fontId="9" fillId="0" borderId="5" xfId="0" applyFont="1" applyFill="1" applyBorder="1" applyAlignment="1">
      <alignment horizontal="center"/>
    </xf>
    <xf numFmtId="0" fontId="11" fillId="0" borderId="0" xfId="0" applyFont="1" applyFill="1"/>
    <xf numFmtId="43" fontId="9" fillId="0" borderId="0" xfId="2" applyFont="1" applyFill="1"/>
    <xf numFmtId="43" fontId="11" fillId="0" borderId="2" xfId="2" applyFont="1" applyFill="1" applyBorder="1"/>
    <xf numFmtId="43" fontId="11" fillId="0" borderId="8" xfId="2" applyFont="1" applyFill="1" applyBorder="1"/>
    <xf numFmtId="0" fontId="11" fillId="0" borderId="13" xfId="0" applyFont="1" applyFill="1" applyBorder="1" applyAlignment="1">
      <alignment horizontal="center"/>
    </xf>
    <xf numFmtId="0" fontId="11" fillId="0" borderId="6" xfId="0" applyFont="1" applyFill="1" applyBorder="1" applyAlignment="1">
      <alignment horizontal="center"/>
    </xf>
    <xf numFmtId="2" fontId="11" fillId="0" borderId="10" xfId="1" applyNumberFormat="1" applyFont="1" applyFill="1" applyBorder="1" applyAlignment="1">
      <alignment horizontal="center"/>
    </xf>
    <xf numFmtId="2" fontId="11" fillId="0" borderId="6" xfId="0" applyNumberFormat="1" applyFont="1" applyFill="1" applyBorder="1" applyAlignment="1">
      <alignment horizontal="center"/>
    </xf>
    <xf numFmtId="2" fontId="11" fillId="0" borderId="16" xfId="0" applyNumberFormat="1" applyFont="1" applyFill="1" applyBorder="1" applyAlignment="1">
      <alignment horizontal="center"/>
    </xf>
    <xf numFmtId="2" fontId="11" fillId="0" borderId="10" xfId="0" applyNumberFormat="1" applyFont="1" applyFill="1" applyBorder="1" applyAlignment="1">
      <alignment horizontal="center"/>
    </xf>
    <xf numFmtId="2" fontId="11" fillId="0" borderId="17" xfId="0" applyNumberFormat="1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43" fontId="11" fillId="0" borderId="3" xfId="2" applyFont="1" applyFill="1" applyBorder="1" applyAlignment="1">
      <alignment horizontal="center"/>
    </xf>
    <xf numFmtId="43" fontId="11" fillId="0" borderId="0" xfId="2" applyFont="1" applyFill="1" applyBorder="1" applyAlignment="1">
      <alignment horizontal="center"/>
    </xf>
    <xf numFmtId="2" fontId="11" fillId="0" borderId="3" xfId="0" applyNumberFormat="1" applyFont="1" applyFill="1" applyBorder="1" applyAlignment="1">
      <alignment horizontal="center"/>
    </xf>
    <xf numFmtId="2" fontId="11" fillId="0" borderId="3" xfId="2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1" fillId="0" borderId="7" xfId="0" applyNumberFormat="1" applyFont="1" applyFill="1" applyBorder="1" applyAlignment="1">
      <alignment horizontal="center"/>
    </xf>
    <xf numFmtId="2" fontId="11" fillId="0" borderId="0" xfId="0" applyNumberFormat="1" applyFont="1" applyFill="1" applyBorder="1" applyAlignment="1">
      <alignment horizontal="center"/>
    </xf>
    <xf numFmtId="4" fontId="11" fillId="0" borderId="20" xfId="0" applyNumberFormat="1" applyFont="1" applyFill="1" applyBorder="1" applyAlignment="1">
      <alignment horizontal="center"/>
    </xf>
    <xf numFmtId="2" fontId="11" fillId="0" borderId="21" xfId="0" applyNumberFormat="1" applyFont="1" applyFill="1" applyBorder="1" applyAlignment="1">
      <alignment horizontal="center"/>
    </xf>
    <xf numFmtId="4" fontId="11" fillId="0" borderId="0" xfId="0" applyNumberFormat="1" applyFont="1" applyFill="1" applyBorder="1" applyAlignment="1">
      <alignment horizontal="center"/>
    </xf>
    <xf numFmtId="43" fontId="11" fillId="0" borderId="2" xfId="2" applyFont="1" applyBorder="1" applyAlignment="1">
      <alignment horizontal="center"/>
    </xf>
    <xf numFmtId="43" fontId="11" fillId="0" borderId="8" xfId="2" applyFont="1" applyFill="1" applyBorder="1" applyAlignment="1">
      <alignment horizontal="center"/>
    </xf>
    <xf numFmtId="2" fontId="11" fillId="0" borderId="2" xfId="2" applyNumberFormat="1" applyFont="1" applyFill="1" applyBorder="1" applyAlignment="1">
      <alignment horizontal="center"/>
    </xf>
    <xf numFmtId="2" fontId="11" fillId="0" borderId="2" xfId="0" applyNumberFormat="1" applyFont="1" applyFill="1" applyBorder="1" applyAlignment="1">
      <alignment horizontal="center"/>
    </xf>
    <xf numFmtId="0" fontId="11" fillId="0" borderId="8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11" fillId="0" borderId="15" xfId="0" applyFont="1" applyFill="1" applyBorder="1" applyAlignment="1">
      <alignment horizontal="center"/>
    </xf>
    <xf numFmtId="43" fontId="11" fillId="0" borderId="6" xfId="2" applyFont="1" applyBorder="1" applyAlignment="1">
      <alignment horizontal="center"/>
    </xf>
    <xf numFmtId="2" fontId="11" fillId="0" borderId="16" xfId="2" applyNumberFormat="1" applyFont="1" applyFill="1" applyBorder="1" applyAlignment="1">
      <alignment horizontal="center"/>
    </xf>
    <xf numFmtId="43" fontId="11" fillId="0" borderId="19" xfId="2" applyFont="1" applyFill="1" applyBorder="1" applyAlignment="1">
      <alignment horizontal="center"/>
    </xf>
    <xf numFmtId="43" fontId="11" fillId="0" borderId="17" xfId="2" applyFont="1" applyFill="1" applyBorder="1" applyAlignment="1">
      <alignment horizontal="center"/>
    </xf>
    <xf numFmtId="43" fontId="11" fillId="0" borderId="18" xfId="2" applyFont="1" applyFill="1" applyBorder="1" applyAlignment="1">
      <alignment horizontal="center"/>
    </xf>
    <xf numFmtId="164" fontId="9" fillId="0" borderId="0" xfId="2" applyNumberFormat="1" applyFont="1" applyAlignment="1">
      <alignment horizontal="center"/>
    </xf>
    <xf numFmtId="164" fontId="9" fillId="0" borderId="0" xfId="2" applyNumberFormat="1" applyFont="1" applyFill="1" applyAlignment="1">
      <alignment horizontal="center"/>
    </xf>
    <xf numFmtId="2" fontId="9" fillId="0" borderId="0" xfId="2" applyNumberFormat="1" applyFont="1" applyFill="1" applyAlignment="1">
      <alignment horizontal="center"/>
    </xf>
    <xf numFmtId="164" fontId="9" fillId="0" borderId="11" xfId="2" applyNumberFormat="1" applyFont="1" applyFill="1" applyBorder="1" applyAlignment="1">
      <alignment horizontal="center"/>
    </xf>
    <xf numFmtId="164" fontId="9" fillId="0" borderId="0" xfId="2" applyNumberFormat="1" applyFont="1" applyFill="1" applyBorder="1" applyAlignment="1">
      <alignment horizontal="center"/>
    </xf>
    <xf numFmtId="10" fontId="11" fillId="0" borderId="6" xfId="0" applyNumberFormat="1" applyFont="1" applyBorder="1" applyAlignment="1">
      <alignment horizontal="center"/>
    </xf>
    <xf numFmtId="10" fontId="11" fillId="0" borderId="6" xfId="0" applyNumberFormat="1" applyFont="1" applyFill="1" applyBorder="1" applyAlignment="1">
      <alignment horizontal="center"/>
    </xf>
    <xf numFmtId="10" fontId="11" fillId="0" borderId="10" xfId="0" applyNumberFormat="1" applyFont="1" applyFill="1" applyBorder="1" applyAlignment="1">
      <alignment horizontal="center"/>
    </xf>
    <xf numFmtId="10" fontId="11" fillId="0" borderId="16" xfId="0" applyNumberFormat="1" applyFont="1" applyFill="1" applyBorder="1" applyAlignment="1">
      <alignment horizontal="center"/>
    </xf>
    <xf numFmtId="10" fontId="11" fillId="0" borderId="19" xfId="0" applyNumberFormat="1" applyFont="1" applyFill="1" applyBorder="1" applyAlignment="1">
      <alignment horizontal="center"/>
    </xf>
    <xf numFmtId="10" fontId="11" fillId="0" borderId="17" xfId="0" applyNumberFormat="1" applyFont="1" applyFill="1" applyBorder="1" applyAlignment="1">
      <alignment horizontal="center"/>
    </xf>
    <xf numFmtId="10" fontId="11" fillId="0" borderId="18" xfId="0" applyNumberFormat="1" applyFont="1" applyFill="1" applyBorder="1" applyAlignment="1">
      <alignment horizontal="center"/>
    </xf>
    <xf numFmtId="49" fontId="14" fillId="0" borderId="0" xfId="0" applyNumberFormat="1" applyFont="1" applyFill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49" fontId="11" fillId="0" borderId="0" xfId="0" applyNumberFormat="1" applyFont="1" applyFill="1" applyAlignment="1">
      <alignment horizontal="center"/>
    </xf>
    <xf numFmtId="0" fontId="14" fillId="0" borderId="0" xfId="0" applyNumberFormat="1" applyFont="1" applyFill="1" applyAlignment="1">
      <alignment horizontal="center" vertical="top"/>
    </xf>
    <xf numFmtId="0" fontId="11" fillId="0" borderId="0" xfId="0" applyFont="1" applyFill="1" applyAlignment="1">
      <alignment horizontal="center"/>
    </xf>
    <xf numFmtId="0" fontId="9" fillId="14" borderId="5" xfId="0" applyFont="1" applyFill="1" applyBorder="1"/>
    <xf numFmtId="0" fontId="11" fillId="0" borderId="22" xfId="0" applyFont="1" applyFill="1" applyBorder="1"/>
    <xf numFmtId="2" fontId="11" fillId="0" borderId="18" xfId="0" applyNumberFormat="1" applyFont="1" applyFill="1" applyBorder="1" applyAlignment="1">
      <alignment horizontal="center"/>
    </xf>
    <xf numFmtId="2" fontId="11" fillId="0" borderId="23" xfId="0" applyNumberFormat="1" applyFont="1" applyFill="1" applyBorder="1" applyAlignment="1">
      <alignment horizontal="center"/>
    </xf>
    <xf numFmtId="43" fontId="11" fillId="0" borderId="2" xfId="2" applyFont="1" applyFill="1" applyBorder="1" applyAlignment="1">
      <alignment horizontal="center"/>
    </xf>
    <xf numFmtId="2" fontId="11" fillId="0" borderId="8" xfId="0" applyNumberFormat="1" applyFont="1" applyFill="1" applyBorder="1" applyAlignment="1">
      <alignment horizontal="center"/>
    </xf>
    <xf numFmtId="2" fontId="11" fillId="0" borderId="13" xfId="0" applyNumberFormat="1" applyFont="1" applyFill="1" applyBorder="1" applyAlignment="1">
      <alignment horizontal="center"/>
    </xf>
    <xf numFmtId="0" fontId="11" fillId="0" borderId="22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7" xfId="0" applyFont="1" applyFill="1" applyBorder="1" applyAlignment="1">
      <alignment horizontal="center"/>
    </xf>
    <xf numFmtId="43" fontId="11" fillId="0" borderId="14" xfId="2" applyFont="1" applyFill="1" applyBorder="1" applyAlignment="1">
      <alignment horizontal="center"/>
    </xf>
    <xf numFmtId="10" fontId="11" fillId="0" borderId="19" xfId="3" applyNumberFormat="1" applyFont="1" applyFill="1" applyBorder="1" applyAlignment="1">
      <alignment horizontal="center"/>
    </xf>
    <xf numFmtId="10" fontId="11" fillId="0" borderId="24" xfId="0" applyNumberFormat="1" applyFont="1" applyFill="1" applyBorder="1" applyAlignment="1">
      <alignment horizontal="center"/>
    </xf>
    <xf numFmtId="44" fontId="0" fillId="15" borderId="0" xfId="1" applyFont="1" applyFill="1"/>
    <xf numFmtId="0" fontId="0" fillId="2" borderId="0" xfId="0" applyFill="1" applyAlignment="1">
      <alignment horizontal="right"/>
    </xf>
    <xf numFmtId="9" fontId="0" fillId="2" borderId="0" xfId="3" applyNumberFormat="1" applyFont="1" applyFill="1"/>
    <xf numFmtId="0" fontId="5" fillId="11" borderId="0" xfId="0" applyFont="1" applyFill="1"/>
    <xf numFmtId="0" fontId="5" fillId="11" borderId="0" xfId="0" applyFont="1" applyFill="1" applyAlignment="1">
      <alignment horizontal="center"/>
    </xf>
    <xf numFmtId="0" fontId="15" fillId="10" borderId="0" xfId="0" applyFont="1" applyFill="1"/>
    <xf numFmtId="0" fontId="15" fillId="10" borderId="0" xfId="0" applyFont="1" applyFill="1" applyAlignment="1">
      <alignment horizontal="center"/>
    </xf>
    <xf numFmtId="9" fontId="0" fillId="2" borderId="0" xfId="3" applyFont="1" applyFill="1"/>
    <xf numFmtId="165" fontId="0" fillId="0" borderId="0" xfId="3" applyNumberFormat="1" applyFont="1"/>
    <xf numFmtId="44" fontId="5" fillId="0" borderId="0" xfId="0" applyNumberFormat="1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2" applyFont="1" applyAlignment="1">
      <alignment horizontal="center"/>
    </xf>
    <xf numFmtId="0" fontId="2" fillId="0" borderId="0" xfId="0" quotePrefix="1" applyFont="1" applyAlignment="1">
      <alignment horizontal="center"/>
    </xf>
    <xf numFmtId="0" fontId="2" fillId="2" borderId="0" xfId="0" applyFont="1" applyFill="1"/>
    <xf numFmtId="0" fontId="2" fillId="2" borderId="0" xfId="0" quotePrefix="1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quotePrefix="1" applyFont="1" applyFill="1" applyAlignment="1">
      <alignment horizontal="center"/>
    </xf>
    <xf numFmtId="0" fontId="2" fillId="2" borderId="0" xfId="0" applyFont="1" applyFill="1" applyBorder="1"/>
    <xf numFmtId="164" fontId="0" fillId="0" borderId="0" xfId="0" applyNumberFormat="1" applyAlignment="1">
      <alignment horizontal="center"/>
    </xf>
    <xf numFmtId="43" fontId="2" fillId="0" borderId="0" xfId="2" applyFont="1"/>
    <xf numFmtId="44" fontId="2" fillId="0" borderId="0" xfId="1" applyFont="1"/>
    <xf numFmtId="44" fontId="2" fillId="0" borderId="0" xfId="0" applyNumberFormat="1" applyFont="1" applyAlignment="1">
      <alignment horizontal="center"/>
    </xf>
    <xf numFmtId="43" fontId="2" fillId="0" borderId="0" xfId="0" applyNumberFormat="1" applyFont="1"/>
    <xf numFmtId="44" fontId="2" fillId="0" borderId="0" xfId="0" applyNumberFormat="1" applyFont="1" applyFill="1" applyAlignment="1">
      <alignment horizontal="center"/>
    </xf>
    <xf numFmtId="43" fontId="2" fillId="0" borderId="0" xfId="2" applyFont="1" applyFill="1" applyBorder="1"/>
    <xf numFmtId="43" fontId="2" fillId="0" borderId="0" xfId="2" applyFont="1" applyFill="1"/>
    <xf numFmtId="9" fontId="6" fillId="16" borderId="8" xfId="0" applyNumberFormat="1" applyFont="1" applyFill="1" applyBorder="1" applyAlignment="1">
      <alignment horizontal="center"/>
    </xf>
    <xf numFmtId="44" fontId="0" fillId="0" borderId="16" xfId="1" applyFont="1" applyBorder="1"/>
    <xf numFmtId="0" fontId="0" fillId="0" borderId="0" xfId="0" applyAlignment="1">
      <alignment horizontal="center" wrapText="1"/>
    </xf>
    <xf numFmtId="44" fontId="0" fillId="0" borderId="0" xfId="1" applyFont="1" applyAlignment="1">
      <alignment horizontal="center" wrapText="1"/>
    </xf>
    <xf numFmtId="0" fontId="6" fillId="16" borderId="0" xfId="0" applyFont="1" applyFill="1" applyAlignment="1">
      <alignment horizontal="center" wrapText="1"/>
    </xf>
    <xf numFmtId="0" fontId="0" fillId="17" borderId="0" xfId="0" applyFill="1" applyAlignment="1">
      <alignment horizontal="center" wrapText="1"/>
    </xf>
    <xf numFmtId="0" fontId="0" fillId="18" borderId="2" xfId="0" applyFill="1" applyBorder="1" applyAlignment="1">
      <alignment horizontal="center" wrapText="1"/>
    </xf>
    <xf numFmtId="44" fontId="0" fillId="2" borderId="0" xfId="0" applyNumberFormat="1" applyFill="1"/>
    <xf numFmtId="44" fontId="0" fillId="9" borderId="0" xfId="1" applyFont="1" applyFill="1"/>
    <xf numFmtId="44" fontId="18" fillId="0" borderId="0" xfId="1" applyFont="1"/>
    <xf numFmtId="44" fontId="18" fillId="0" borderId="0" xfId="1" applyFont="1" applyFill="1"/>
    <xf numFmtId="1" fontId="0" fillId="4" borderId="0" xfId="0" applyNumberFormat="1" applyFill="1"/>
    <xf numFmtId="0" fontId="0" fillId="4" borderId="0" xfId="0" applyFill="1"/>
    <xf numFmtId="43" fontId="2" fillId="19" borderId="0" xfId="2" applyFont="1" applyFill="1"/>
    <xf numFmtId="9" fontId="0" fillId="7" borderId="1" xfId="3" applyFont="1" applyFill="1" applyBorder="1" applyAlignment="1">
      <alignment horizontal="right"/>
    </xf>
    <xf numFmtId="0" fontId="5" fillId="20" borderId="0" xfId="0" applyFont="1" applyFill="1"/>
    <xf numFmtId="44" fontId="5" fillId="20" borderId="0" xfId="1" applyFont="1" applyFill="1"/>
    <xf numFmtId="0" fontId="19" fillId="0" borderId="0" xfId="0" applyFont="1"/>
    <xf numFmtId="44" fontId="19" fillId="0" borderId="0" xfId="1" applyFont="1"/>
    <xf numFmtId="44" fontId="15" fillId="2" borderId="0" xfId="1" applyFont="1" applyFill="1"/>
    <xf numFmtId="0" fontId="0" fillId="9" borderId="0" xfId="1" applyNumberFormat="1" applyFont="1" applyFill="1"/>
    <xf numFmtId="44" fontId="0" fillId="0" borderId="0" xfId="1" applyNumberFormat="1" applyFont="1"/>
    <xf numFmtId="44" fontId="18" fillId="2" borderId="0" xfId="1" applyFont="1" applyFill="1"/>
    <xf numFmtId="0" fontId="0" fillId="0" borderId="0" xfId="0" applyAlignment="1">
      <alignment horizontal="center"/>
    </xf>
    <xf numFmtId="0" fontId="0" fillId="21" borderId="0" xfId="0" applyFill="1"/>
    <xf numFmtId="44" fontId="0" fillId="4" borderId="0" xfId="0" applyNumberFormat="1" applyFill="1"/>
    <xf numFmtId="44" fontId="0" fillId="4" borderId="3" xfId="0" applyNumberFormat="1" applyFill="1" applyBorder="1"/>
    <xf numFmtId="44" fontId="0" fillId="0" borderId="0" xfId="0" applyNumberFormat="1" applyFill="1"/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44" fontId="0" fillId="4" borderId="0" xfId="0" applyNumberFormat="1" applyFill="1" applyBorder="1"/>
    <xf numFmtId="9" fontId="0" fillId="4" borderId="0" xfId="3" applyFont="1" applyFill="1"/>
    <xf numFmtId="10" fontId="0" fillId="4" borderId="0" xfId="3" applyNumberFormat="1" applyFont="1" applyFill="1"/>
    <xf numFmtId="0" fontId="0" fillId="0" borderId="0" xfId="0" applyAlignment="1">
      <alignment horizontal="left"/>
    </xf>
    <xf numFmtId="0" fontId="5" fillId="20" borderId="0" xfId="0" applyFont="1" applyFill="1" applyProtection="1">
      <protection locked="0"/>
    </xf>
    <xf numFmtId="44" fontId="5" fillId="20" borderId="0" xfId="1" applyFont="1" applyFill="1" applyProtection="1">
      <protection locked="0"/>
    </xf>
    <xf numFmtId="0" fontId="0" fillId="0" borderId="0" xfId="0" applyProtection="1">
      <protection locked="0"/>
    </xf>
    <xf numFmtId="44" fontId="0" fillId="0" borderId="0" xfId="1" applyFont="1" applyProtection="1">
      <protection locked="0"/>
    </xf>
    <xf numFmtId="0" fontId="0" fillId="2" borderId="0" xfId="0" applyFill="1" applyProtection="1">
      <protection locked="0"/>
    </xf>
    <xf numFmtId="44" fontId="0" fillId="0" borderId="0" xfId="0" applyNumberFormat="1" applyProtection="1">
      <protection locked="0"/>
    </xf>
    <xf numFmtId="0" fontId="19" fillId="0" borderId="0" xfId="0" applyFont="1" applyProtection="1">
      <protection locked="0"/>
    </xf>
    <xf numFmtId="44" fontId="19" fillId="0" borderId="0" xfId="1" applyFont="1" applyProtection="1">
      <protection locked="0"/>
    </xf>
    <xf numFmtId="44" fontId="15" fillId="2" borderId="0" xfId="1" applyFont="1" applyFill="1" applyProtection="1">
      <protection locked="0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/>
    <xf numFmtId="0" fontId="9" fillId="0" borderId="0" xfId="0" applyFont="1" applyAlignment="1">
      <alignment horizontal="center" vertical="center"/>
    </xf>
    <xf numFmtId="0" fontId="9" fillId="0" borderId="0" xfId="0" applyFont="1" applyAlignment="1"/>
  </cellXfs>
  <cellStyles count="4">
    <cellStyle name="Comma" xfId="2" builtinId="3"/>
    <cellStyle name="Currency" xfId="1" builtinId="4"/>
    <cellStyle name="Normal" xfId="0" builtinId="0"/>
    <cellStyle name="Percent" xfId="3" builtinId="5"/>
  </cellStyles>
  <dxfs count="17"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chael.reid/Documents/Budget%202021/Budget2021%20Master%20Tied%20to%20Final%20budget%20Loa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Budget"/>
      <sheetName val="Operating Budget Load"/>
      <sheetName val="Notes"/>
      <sheetName val="Op Budg SubTotal"/>
      <sheetName val="Op Budg Worksheet"/>
      <sheetName val="Data"/>
      <sheetName val="2021 Personnel"/>
      <sheetName val="Patti's 8-7-19 Fac. Salary Doc"/>
      <sheetName val="Accademic Allocation Model"/>
      <sheetName val="Performance Allocation"/>
      <sheetName val="Peer Ratios"/>
      <sheetName val="Revenue Load"/>
      <sheetName val="Revenue Estimate"/>
      <sheetName val="Enrollment"/>
      <sheetName val="Fee Schedu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3">
          <cell r="K3">
            <v>0.5</v>
          </cell>
        </row>
        <row r="4">
          <cell r="K4">
            <v>0</v>
          </cell>
        </row>
        <row r="5">
          <cell r="K5">
            <v>0</v>
          </cell>
        </row>
        <row r="6">
          <cell r="K6">
            <v>7.0000000000000007E-2</v>
          </cell>
        </row>
        <row r="7">
          <cell r="K7">
            <v>0.15</v>
          </cell>
        </row>
        <row r="8">
          <cell r="K8">
            <v>0.09</v>
          </cell>
        </row>
        <row r="9">
          <cell r="K9">
            <v>0.11</v>
          </cell>
        </row>
        <row r="10">
          <cell r="K10">
            <v>0.08</v>
          </cell>
        </row>
      </sheetData>
      <sheetData sheetId="11"/>
      <sheetData sheetId="12">
        <row r="65">
          <cell r="D65">
            <v>15177.757802968605</v>
          </cell>
        </row>
        <row r="68">
          <cell r="D68">
            <v>15010802.467135949</v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BF3B0-0E09-446C-8212-431DEEF00F2D}">
  <sheetPr>
    <tabColor theme="9" tint="0.39997558519241921"/>
  </sheetPr>
  <dimension ref="A1:P74"/>
  <sheetViews>
    <sheetView topLeftCell="A29" workbookViewId="0">
      <selection activeCell="E14" sqref="E14"/>
    </sheetView>
  </sheetViews>
  <sheetFormatPr defaultRowHeight="14.4" x14ac:dyDescent="0.3"/>
  <cols>
    <col min="1" max="1" width="36.5546875" customWidth="1"/>
    <col min="2" max="2" width="14.6640625" style="22" customWidth="1"/>
    <col min="3" max="3" width="14.6640625" style="1" customWidth="1"/>
    <col min="4" max="10" width="14.6640625" customWidth="1"/>
    <col min="11" max="11" width="17.33203125" customWidth="1"/>
    <col min="12" max="12" width="15.33203125" bestFit="1" customWidth="1"/>
  </cols>
  <sheetData>
    <row r="1" spans="1:16" x14ac:dyDescent="0.3">
      <c r="A1" s="8"/>
      <c r="C1" s="22" t="s">
        <v>943</v>
      </c>
      <c r="D1" s="4">
        <v>0.1</v>
      </c>
      <c r="E1" t="s">
        <v>944</v>
      </c>
      <c r="I1" s="8"/>
    </row>
    <row r="2" spans="1:16" x14ac:dyDescent="0.3">
      <c r="A2" s="8"/>
    </row>
    <row r="3" spans="1:16" x14ac:dyDescent="0.3">
      <c r="A3" s="271"/>
      <c r="D3" s="8"/>
      <c r="E3" s="13"/>
      <c r="F3" s="13"/>
      <c r="G3" s="13"/>
      <c r="H3" s="13"/>
      <c r="I3" s="13"/>
      <c r="J3" s="13"/>
      <c r="K3" s="270"/>
    </row>
    <row r="4" spans="1:16" x14ac:dyDescent="0.3">
      <c r="A4" s="8"/>
      <c r="E4" s="243">
        <f>'Peer Ratios'!K3</f>
        <v>0.5</v>
      </c>
      <c r="F4" s="243">
        <f>'Peer Ratios'!K6</f>
        <v>0.08</v>
      </c>
      <c r="G4" s="243">
        <f>'Peer Ratios'!K7</f>
        <v>0.15</v>
      </c>
      <c r="H4" s="243">
        <f>'Peer Ratios'!K8</f>
        <v>0.1</v>
      </c>
      <c r="I4" s="243">
        <f>'Peer Ratios'!K9</f>
        <v>0.11</v>
      </c>
      <c r="J4" s="243">
        <f>'Peer Ratios'!K10</f>
        <v>0.06</v>
      </c>
      <c r="K4" s="244"/>
    </row>
    <row r="5" spans="1:16" ht="30.75" customHeight="1" x14ac:dyDescent="0.3">
      <c r="A5" s="272"/>
      <c r="B5" s="245" t="s">
        <v>945</v>
      </c>
      <c r="C5" s="246" t="s">
        <v>946</v>
      </c>
      <c r="D5" s="247" t="s">
        <v>902</v>
      </c>
      <c r="E5" s="247" t="s">
        <v>947</v>
      </c>
      <c r="F5" s="248" t="s">
        <v>948</v>
      </c>
      <c r="G5" s="248" t="s">
        <v>949</v>
      </c>
      <c r="H5" s="248" t="s">
        <v>950</v>
      </c>
      <c r="I5" s="248" t="s">
        <v>951</v>
      </c>
      <c r="J5" s="248" t="s">
        <v>952</v>
      </c>
      <c r="K5" s="249" t="s">
        <v>953</v>
      </c>
    </row>
    <row r="6" spans="1:16" x14ac:dyDescent="0.3">
      <c r="C6" s="14">
        <f>'Revenue Estimate'!D63</f>
        <v>146778.60540921433</v>
      </c>
      <c r="D6" s="268">
        <f>'Revenue Estimate'!D65</f>
        <v>14677.860540921432</v>
      </c>
      <c r="E6" s="268">
        <f>E4*'Revenue Estimate'!$D$68</f>
        <v>7258202.0374856489</v>
      </c>
      <c r="F6" s="268">
        <f>F4*'Revenue Estimate'!$D$68</f>
        <v>1161312.3259977039</v>
      </c>
      <c r="G6" s="268">
        <f>G4*'Revenue Estimate'!$D$68</f>
        <v>2177460.6112456946</v>
      </c>
      <c r="H6" s="268">
        <f>H4*'Revenue Estimate'!$D$68</f>
        <v>1451640.4074971299</v>
      </c>
      <c r="I6" s="268">
        <f>I4*'Revenue Estimate'!$D$68</f>
        <v>1596804.4482468427</v>
      </c>
      <c r="J6" s="268">
        <f>J4*'Revenue Estimate'!$D$68</f>
        <v>870984.24449827778</v>
      </c>
      <c r="K6" s="269">
        <f>SUM(C6:J6)</f>
        <v>14677860.540921435</v>
      </c>
      <c r="L6" s="45" t="s">
        <v>954</v>
      </c>
      <c r="M6" s="45"/>
      <c r="N6" s="45"/>
      <c r="O6" s="45"/>
      <c r="P6" s="45"/>
    </row>
    <row r="7" spans="1:16" hidden="1" x14ac:dyDescent="0.3">
      <c r="B7" s="266"/>
      <c r="C7" s="275">
        <f t="shared" ref="C7:J7" si="0">C8/C6</f>
        <v>1.0355732674815146</v>
      </c>
      <c r="D7" s="275">
        <f t="shared" si="0"/>
        <v>1.0355732674815146</v>
      </c>
      <c r="E7" s="275">
        <f t="shared" si="0"/>
        <v>1.0391007222554378</v>
      </c>
      <c r="F7" s="275">
        <f t="shared" si="0"/>
        <v>0.92450462058672966</v>
      </c>
      <c r="G7" s="275">
        <f t="shared" si="0"/>
        <v>1.1104471726583944</v>
      </c>
      <c r="H7" s="275">
        <f t="shared" si="0"/>
        <v>1.0574340739239705</v>
      </c>
      <c r="I7" s="275">
        <f t="shared" si="0"/>
        <v>0.99074203102265412</v>
      </c>
      <c r="J7" s="275">
        <f t="shared" si="0"/>
        <v>1.182849180691508</v>
      </c>
      <c r="K7" s="273"/>
      <c r="L7" s="45"/>
      <c r="M7" s="45"/>
      <c r="N7" s="45"/>
      <c r="O7" s="45"/>
      <c r="P7" s="45"/>
    </row>
    <row r="8" spans="1:16" x14ac:dyDescent="0.3">
      <c r="C8" s="14">
        <v>152000</v>
      </c>
      <c r="D8" s="268">
        <v>15200</v>
      </c>
      <c r="E8" s="268">
        <f>SUM(E9:E74)</f>
        <v>7542002.9794272278</v>
      </c>
      <c r="F8" s="14">
        <f>SUM(F9:F74)</f>
        <v>1073638.6113291997</v>
      </c>
      <c r="G8" s="14">
        <f>SUM(G9:G74)</f>
        <v>2417954.979332801</v>
      </c>
      <c r="H8" s="14">
        <f t="shared" ref="H8:J8" si="1">SUM(H9:H74)</f>
        <v>1535014.0299723425</v>
      </c>
      <c r="I8" s="14">
        <f t="shared" si="1"/>
        <v>1582021.2822020855</v>
      </c>
      <c r="J8" s="14">
        <f t="shared" si="1"/>
        <v>1030243</v>
      </c>
      <c r="K8" s="273">
        <f>SUM(E8:J8)</f>
        <v>15180874.882263657</v>
      </c>
      <c r="L8" s="6" t="s">
        <v>955</v>
      </c>
      <c r="M8" s="6"/>
      <c r="N8" s="6"/>
      <c r="O8" s="6"/>
    </row>
    <row r="9" spans="1:16" x14ac:dyDescent="0.3">
      <c r="A9" t="s">
        <v>10</v>
      </c>
      <c r="B9" s="22" t="s">
        <v>9</v>
      </c>
      <c r="E9" s="1">
        <f>SUMIFS('Operating Budget Load'!$E$5:$E$247,'Operating Budget Load'!$H$5:$H$247,'Master Budget'!$B9,'Operating Budget Load'!$J$5:$J$247,"Instruction")+SUMIFS('Personnel Data'!$F$3:$F$198,'Personnel Data'!$D$3:$D$198,'Master Budget'!$B9,'Personnel Data'!$G$3:$G$198,"Instruction")</f>
        <v>0</v>
      </c>
      <c r="F9" s="1">
        <f>SUMIFS('Operating Budget Load'!$E$5:$E$247,'Operating Budget Load'!$H$5:$H$247,'Master Budget'!$B9,'Operating Budget Load'!$J$5:$J$247,"Academic Support")+SUMIFS('Personnel Data'!$F$3:$F$198,'Personnel Data'!$D$3:$D$198,'Master Budget'!$B9,'Personnel Data'!$G$3:$G$198,"Academic Support")</f>
        <v>0</v>
      </c>
      <c r="G9" s="1">
        <f>SUMIFS('Operating Budget Load'!$E$5:$E$247,'Operating Budget Load'!$H$5:$H$247,'Master Budget'!$B9,'Operating Budget Load'!$J$5:$J$247,"Student Services")+SUMIFS('Personnel Data'!$F$3:$F$198,'Personnel Data'!$D$3:$D$198,'Master Budget'!$B9,'Personnel Data'!$G$3:$G$198,"Student Services")</f>
        <v>295933.00500480004</v>
      </c>
      <c r="H9" s="1">
        <f>SUMIFS('Operating Budget Load'!$E$5:$E$247,'Operating Budget Load'!$H$5:$H$247,'Master Budget'!$B9,'Operating Budget Load'!$J$5:$J$247,"Institutional Support")+SUMIFS('Personnel Data'!$F$3:$F$198,'Personnel Data'!$D$3:$D$198,'Master Budget'!$B9,'Personnel Data'!$G$3:$G$198,"Institutional Support")</f>
        <v>0</v>
      </c>
      <c r="I9" s="1">
        <f>SUMIFS('Operating Budget Load'!$E$5:$E$247,'Operating Budget Load'!$H$5:$H$247,'Master Budget'!$B9,'Operating Budget Load'!$J$5:$J$247,"O&amp;M Plant")+SUMIFS('Personnel Data'!$F$3:$F$198,'Personnel Data'!$D$3:$D$198,'Master Budget'!$B9,'Personnel Data'!$G$3:$G$198,"O&amp;M Plant")</f>
        <v>0</v>
      </c>
      <c r="J9" s="1">
        <f>SUMIFS('Operating Budget Load'!$E$5:$E$247,'Operating Budget Load'!$H$5:$H$247,'Master Budget'!$B9,'Operating Budget Load'!$J$5:$J$247,"Scholarships")+SUMIFS('Personnel Data'!$F$3:$F$198,'Personnel Data'!$D$3:$D$198,'Master Budget'!$B9,'Personnel Data'!$G$3:$G$198,"Scholarships")</f>
        <v>0</v>
      </c>
      <c r="K9" s="1"/>
    </row>
    <row r="10" spans="1:16" x14ac:dyDescent="0.3">
      <c r="A10" t="s">
        <v>27</v>
      </c>
      <c r="B10" s="22" t="s">
        <v>26</v>
      </c>
      <c r="E10" s="1">
        <f>SUMIFS('Operating Budget Load'!$E$5:$E$247,'Operating Budget Load'!$H$5:$H$247,'Master Budget'!$B10,'Operating Budget Load'!$J$5:$J$247,"Instruction")+SUMIFS('Personnel Data'!$F$3:$F$198,'Personnel Data'!$D$3:$D$198,'Master Budget'!$B10,'Personnel Data'!$G$3:$G$198,"Instruction")</f>
        <v>0</v>
      </c>
      <c r="F10" s="1">
        <f>SUMIFS('Operating Budget Load'!$E$5:$E$247,'Operating Budget Load'!$H$5:$H$247,'Master Budget'!$B10,'Operating Budget Load'!$J$5:$J$247,"Academic Support")+SUMIFS('Personnel Data'!$F$3:$F$198,'Personnel Data'!$D$3:$D$198,'Master Budget'!$B10,'Personnel Data'!$G$3:$G$198,"Academic Support")</f>
        <v>17413</v>
      </c>
      <c r="G10" s="1">
        <f>SUMIFS('Operating Budget Load'!$E$5:$E$247,'Operating Budget Load'!$H$5:$H$247,'Master Budget'!$B10,'Operating Budget Load'!$J$5:$J$247,"Student Services")+SUMIFS('Personnel Data'!$F$3:$F$198,'Personnel Data'!$D$3:$D$198,'Master Budget'!$B10,'Personnel Data'!$G$3:$G$198,"Student Services")</f>
        <v>0</v>
      </c>
      <c r="H10" s="1">
        <f>SUMIFS('Operating Budget Load'!$E$5:$E$247,'Operating Budget Load'!$H$5:$H$247,'Master Budget'!$B10,'Operating Budget Load'!$J$5:$J$247,"Institutional Support")+SUMIFS('Personnel Data'!$F$3:$F$198,'Personnel Data'!$D$3:$D$198,'Master Budget'!$B10,'Personnel Data'!$G$3:$G$198,"Institutional Support")</f>
        <v>0</v>
      </c>
      <c r="I10" s="1">
        <f>SUMIFS('Operating Budget Load'!$E$5:$E$247,'Operating Budget Load'!$H$5:$H$247,'Master Budget'!$B10,'Operating Budget Load'!$J$5:$J$247,"O&amp;M Plant")+SUMIFS('Personnel Data'!$F$3:$F$198,'Personnel Data'!$D$3:$D$198,'Master Budget'!$B10,'Personnel Data'!$G$3:$G$198,"O&amp;M Plant")</f>
        <v>0</v>
      </c>
      <c r="J10" s="1">
        <f>SUMIFS('Operating Budget Load'!$E$5:$E$247,'Operating Budget Load'!$H$5:$H$247,'Master Budget'!$B10,'Operating Budget Load'!$J$5:$J$247,"Scholarships")+SUMIFS('Personnel Data'!$F$3:$F$198,'Personnel Data'!$D$3:$D$198,'Master Budget'!$B10,'Personnel Data'!$G$3:$G$198,"Scholarships")</f>
        <v>0</v>
      </c>
      <c r="K10" s="5">
        <f>K6-K8</f>
        <v>-503014.34134222195</v>
      </c>
      <c r="L10" t="s">
        <v>3518</v>
      </c>
    </row>
    <row r="11" spans="1:16" x14ac:dyDescent="0.3">
      <c r="A11" t="s">
        <v>34</v>
      </c>
      <c r="B11" s="22" t="s">
        <v>33</v>
      </c>
      <c r="E11" s="1">
        <f>SUMIFS('Operating Budget Load'!$E$5:$E$247,'Operating Budget Load'!$H$5:$H$247,'Master Budget'!$B11,'Operating Budget Load'!$J$5:$J$247,"Instruction")+SUMIFS('Personnel Data'!$F$3:$F$198,'Personnel Data'!$D$3:$D$198,'Master Budget'!$B11,'Personnel Data'!$G$3:$G$198,"Instruction")</f>
        <v>0</v>
      </c>
      <c r="F11" s="1">
        <f>SUMIFS('Operating Budget Load'!$E$5:$E$247,'Operating Budget Load'!$H$5:$H$247,'Master Budget'!$B11,'Operating Budget Load'!$J$5:$J$247,"Academic Support")+SUMIFS('Personnel Data'!$F$3:$F$198,'Personnel Data'!$D$3:$D$198,'Master Budget'!$B11,'Personnel Data'!$G$3:$G$198,"Academic Support")</f>
        <v>0</v>
      </c>
      <c r="G11" s="1">
        <f>SUMIFS('Operating Budget Load'!$E$5:$E$247,'Operating Budget Load'!$H$5:$H$247,'Master Budget'!$B11,'Operating Budget Load'!$J$5:$J$247,"Student Services")+SUMIFS('Personnel Data'!$F$3:$F$198,'Personnel Data'!$D$3:$D$198,'Master Budget'!$B11,'Personnel Data'!$G$3:$G$198,"Student Services")</f>
        <v>0</v>
      </c>
      <c r="H11" s="1">
        <f>SUMIFS('Operating Budget Load'!$E$5:$E$247,'Operating Budget Load'!$H$5:$H$247,'Master Budget'!$B11,'Operating Budget Load'!$J$5:$J$247,"Institutional Support")+SUMIFS('Personnel Data'!$F$3:$F$198,'Personnel Data'!$D$3:$D$198,'Master Budget'!$B11,'Personnel Data'!$G$3:$G$198,"Institutional Support")</f>
        <v>21785</v>
      </c>
      <c r="I11" s="1">
        <f>SUMIFS('Operating Budget Load'!$E$5:$E$247,'Operating Budget Load'!$H$5:$H$247,'Master Budget'!$B11,'Operating Budget Load'!$J$5:$J$247,"O&amp;M Plant")+SUMIFS('Personnel Data'!$F$3:$F$198,'Personnel Data'!$D$3:$D$198,'Master Budget'!$B11,'Personnel Data'!$G$3:$G$198,"O&amp;M Plant")</f>
        <v>0</v>
      </c>
      <c r="J11" s="1">
        <f>SUMIFS('Operating Budget Load'!$E$5:$E$247,'Operating Budget Load'!$H$5:$H$247,'Master Budget'!$B11,'Operating Budget Load'!$J$5:$J$247,"Scholarships")+SUMIFS('Personnel Data'!$F$3:$F$198,'Personnel Data'!$D$3:$D$198,'Master Budget'!$B11,'Personnel Data'!$G$3:$G$198,"Scholarships")</f>
        <v>0</v>
      </c>
    </row>
    <row r="12" spans="1:16" x14ac:dyDescent="0.3">
      <c r="A12" t="s">
        <v>40</v>
      </c>
      <c r="B12" s="22" t="s">
        <v>39</v>
      </c>
      <c r="E12" s="1">
        <f>SUMIFS('Operating Budget Load'!$E$5:$E$247,'Operating Budget Load'!$H$5:$H$247,'Master Budget'!$B12,'Operating Budget Load'!$J$5:$J$247,"Instruction")+SUMIFS('Personnel Data'!$F$3:$F$198,'Personnel Data'!$D$3:$D$198,'Master Budget'!$B12,'Personnel Data'!$G$3:$G$198,"Instruction")</f>
        <v>9998.44</v>
      </c>
      <c r="F12" s="1">
        <f>SUMIFS('Operating Budget Load'!$E$5:$E$247,'Operating Budget Load'!$H$5:$H$247,'Master Budget'!$B12,'Operating Budget Load'!$J$5:$J$247,"Academic Support")+SUMIFS('Personnel Data'!$F$3:$F$198,'Personnel Data'!$D$3:$D$198,'Master Budget'!$B12,'Personnel Data'!$G$3:$G$198,"Academic Support")</f>
        <v>0</v>
      </c>
      <c r="G12" s="1">
        <f>SUMIFS('Operating Budget Load'!$E$5:$E$247,'Operating Budget Load'!$H$5:$H$247,'Master Budget'!$B12,'Operating Budget Load'!$J$5:$J$247,"Student Services")+SUMIFS('Personnel Data'!$F$3:$F$198,'Personnel Data'!$D$3:$D$198,'Master Budget'!$B12,'Personnel Data'!$G$3:$G$198,"Student Services")</f>
        <v>0</v>
      </c>
      <c r="H12" s="1">
        <f>SUMIFS('Operating Budget Load'!$E$5:$E$247,'Operating Budget Load'!$H$5:$H$247,'Master Budget'!$B12,'Operating Budget Load'!$J$5:$J$247,"Institutional Support")+SUMIFS('Personnel Data'!$F$3:$F$198,'Personnel Data'!$D$3:$D$198,'Master Budget'!$B12,'Personnel Data'!$G$3:$G$198,"Institutional Support")</f>
        <v>0</v>
      </c>
      <c r="I12" s="1">
        <f>SUMIFS('Operating Budget Load'!$E$5:$E$247,'Operating Budget Load'!$H$5:$H$247,'Master Budget'!$B12,'Operating Budget Load'!$J$5:$J$247,"O&amp;M Plant")+SUMIFS('Personnel Data'!$F$3:$F$198,'Personnel Data'!$D$3:$D$198,'Master Budget'!$B12,'Personnel Data'!$G$3:$G$198,"O&amp;M Plant")</f>
        <v>0</v>
      </c>
      <c r="J12" s="1">
        <f>SUMIFS('Operating Budget Load'!$E$5:$E$247,'Operating Budget Load'!$H$5:$H$247,'Master Budget'!$B12,'Operating Budget Load'!$J$5:$J$247,"Scholarships")+SUMIFS('Personnel Data'!$F$3:$F$198,'Personnel Data'!$D$3:$D$198,'Master Budget'!$B12,'Personnel Data'!$G$3:$G$198,"Scholarships")</f>
        <v>0</v>
      </c>
    </row>
    <row r="13" spans="1:16" x14ac:dyDescent="0.3">
      <c r="A13" t="s">
        <v>46</v>
      </c>
      <c r="B13" s="22" t="s">
        <v>45</v>
      </c>
      <c r="E13" s="1">
        <f>SUMIFS('Operating Budget Load'!$E$5:$E$247,'Operating Budget Load'!$H$5:$H$247,'Master Budget'!$B13,'Operating Budget Load'!$J$5:$J$247,"Instruction")+SUMIFS('Personnel Data'!$F$3:$F$198,'Personnel Data'!$D$3:$D$198,'Master Budget'!$B13,'Personnel Data'!$G$3:$G$198,"Instruction")</f>
        <v>10372.970000000001</v>
      </c>
      <c r="F13" s="1">
        <f>SUMIFS('Operating Budget Load'!$E$5:$E$247,'Operating Budget Load'!$H$5:$H$247,'Master Budget'!$B13,'Operating Budget Load'!$J$5:$J$247,"Academic Support")+SUMIFS('Personnel Data'!$F$3:$F$198,'Personnel Data'!$D$3:$D$198,'Master Budget'!$B13,'Personnel Data'!$G$3:$G$198,"Academic Support")</f>
        <v>0</v>
      </c>
      <c r="G13" s="1">
        <f>SUMIFS('Operating Budget Load'!$E$5:$E$247,'Operating Budget Load'!$H$5:$H$247,'Master Budget'!$B13,'Operating Budget Load'!$J$5:$J$247,"Student Services")+SUMIFS('Personnel Data'!$F$3:$F$198,'Personnel Data'!$D$3:$D$198,'Master Budget'!$B13,'Personnel Data'!$G$3:$G$198,"Student Services")</f>
        <v>0</v>
      </c>
      <c r="H13" s="1">
        <f>SUMIFS('Operating Budget Load'!$E$5:$E$247,'Operating Budget Load'!$H$5:$H$247,'Master Budget'!$B13,'Operating Budget Load'!$J$5:$J$247,"Institutional Support")+SUMIFS('Personnel Data'!$F$3:$F$198,'Personnel Data'!$D$3:$D$198,'Master Budget'!$B13,'Personnel Data'!$G$3:$G$198,"Institutional Support")</f>
        <v>0</v>
      </c>
      <c r="I13" s="1">
        <f>SUMIFS('Operating Budget Load'!$E$5:$E$247,'Operating Budget Load'!$H$5:$H$247,'Master Budget'!$B13,'Operating Budget Load'!$J$5:$J$247,"O&amp;M Plant")+SUMIFS('Personnel Data'!$F$3:$F$198,'Personnel Data'!$D$3:$D$198,'Master Budget'!$B13,'Personnel Data'!$G$3:$G$198,"O&amp;M Plant")</f>
        <v>0</v>
      </c>
      <c r="J13" s="1">
        <f>SUMIFS('Operating Budget Load'!$E$5:$E$247,'Operating Budget Load'!$H$5:$H$247,'Master Budget'!$B13,'Operating Budget Load'!$J$5:$J$247,"Scholarships")+SUMIFS('Personnel Data'!$F$3:$F$198,'Personnel Data'!$D$3:$D$198,'Master Budget'!$B13,'Personnel Data'!$G$3:$G$198,"Scholarships")</f>
        <v>0</v>
      </c>
    </row>
    <row r="14" spans="1:16" x14ac:dyDescent="0.3">
      <c r="A14" t="s">
        <v>48</v>
      </c>
      <c r="B14" s="22" t="s">
        <v>47</v>
      </c>
      <c r="E14" s="1">
        <f>SUMIFS('Operating Budget Load'!$E$5:$E$247,'Operating Budget Load'!$H$5:$H$247,'Master Budget'!$B14,'Operating Budget Load'!$J$5:$J$247,"Instruction")+SUMIFS('Personnel Data'!$F$3:$F$198,'Personnel Data'!$D$3:$D$198,'Master Budget'!$B14,'Personnel Data'!$G$3:$G$198,"Instruction")</f>
        <v>0</v>
      </c>
      <c r="F14" s="1">
        <f>SUMIFS('Operating Budget Load'!$E$5:$E$247,'Operating Budget Load'!$H$5:$H$247,'Master Budget'!$B14,'Operating Budget Load'!$J$5:$J$247,"Academic Support")+SUMIFS('Personnel Data'!$F$3:$F$198,'Personnel Data'!$D$3:$D$198,'Master Budget'!$B14,'Personnel Data'!$G$3:$G$198,"Academic Support")</f>
        <v>0</v>
      </c>
      <c r="G14" s="1">
        <f>SUMIFS('Operating Budget Load'!$E$5:$E$247,'Operating Budget Load'!$H$5:$H$247,'Master Budget'!$B14,'Operating Budget Load'!$J$5:$J$247,"Student Services")+SUMIFS('Personnel Data'!$F$3:$F$198,'Personnel Data'!$D$3:$D$198,'Master Budget'!$B14,'Personnel Data'!$G$3:$G$198,"Student Services")</f>
        <v>0</v>
      </c>
      <c r="H14" s="1">
        <f>SUMIFS('Operating Budget Load'!$E$5:$E$247,'Operating Budget Load'!$H$5:$H$247,'Master Budget'!$B14,'Operating Budget Load'!$J$5:$J$247,"Institutional Support")+SUMIFS('Personnel Data'!$F$3:$F$198,'Personnel Data'!$D$3:$D$198,'Master Budget'!$B14,'Personnel Data'!$G$3:$G$198,"Institutional Support")</f>
        <v>276602.47128</v>
      </c>
      <c r="I14" s="1">
        <f>SUMIFS('Operating Budget Load'!$E$5:$E$247,'Operating Budget Load'!$H$5:$H$247,'Master Budget'!$B14,'Operating Budget Load'!$J$5:$J$247,"O&amp;M Plant")+SUMIFS('Personnel Data'!$F$3:$F$198,'Personnel Data'!$D$3:$D$198,'Master Budget'!$B14,'Personnel Data'!$G$3:$G$198,"O&amp;M Plant")</f>
        <v>0</v>
      </c>
      <c r="J14" s="1">
        <f>SUMIFS('Operating Budget Load'!$E$5:$E$247,'Operating Budget Load'!$H$5:$H$247,'Master Budget'!$B14,'Operating Budget Load'!$J$5:$J$247,"Scholarships")+SUMIFS('Personnel Data'!$F$3:$F$198,'Personnel Data'!$D$3:$D$198,'Master Budget'!$B14,'Personnel Data'!$G$3:$G$198,"Scholarships")</f>
        <v>0</v>
      </c>
      <c r="L14" s="8"/>
      <c r="M14" s="8"/>
      <c r="N14" s="8"/>
      <c r="O14" s="8"/>
      <c r="P14" s="8"/>
    </row>
    <row r="15" spans="1:16" x14ac:dyDescent="0.3">
      <c r="A15" t="s">
        <v>52</v>
      </c>
      <c r="B15" s="22" t="s">
        <v>51</v>
      </c>
      <c r="E15" s="1">
        <f>SUMIFS('Operating Budget Load'!$E$5:$E$247,'Operating Budget Load'!$H$5:$H$247,'Master Budget'!$B15,'Operating Budget Load'!$J$5:$J$247,"Instruction")+SUMIFS('Personnel Data'!$F$3:$F$198,'Personnel Data'!$D$3:$D$198,'Master Budget'!$B15,'Personnel Data'!$G$3:$G$198,"Instruction")</f>
        <v>14456.02</v>
      </c>
      <c r="F15" s="1">
        <f>SUMIFS('Operating Budget Load'!$E$5:$E$247,'Operating Budget Load'!$H$5:$H$247,'Master Budget'!$B15,'Operating Budget Load'!$J$5:$J$247,"Academic Support")+SUMIFS('Personnel Data'!$F$3:$F$198,'Personnel Data'!$D$3:$D$198,'Master Budget'!$B15,'Personnel Data'!$G$3:$G$198,"Academic Support")</f>
        <v>0</v>
      </c>
      <c r="G15" s="1">
        <f>SUMIFS('Operating Budget Load'!$E$5:$E$247,'Operating Budget Load'!$H$5:$H$247,'Master Budget'!$B15,'Operating Budget Load'!$J$5:$J$247,"Student Services")+SUMIFS('Personnel Data'!$F$3:$F$198,'Personnel Data'!$D$3:$D$198,'Master Budget'!$B15,'Personnel Data'!$G$3:$G$198,"Student Services")</f>
        <v>0</v>
      </c>
      <c r="H15" s="1">
        <f>SUMIFS('Operating Budget Load'!$E$5:$E$247,'Operating Budget Load'!$H$5:$H$247,'Master Budget'!$B15,'Operating Budget Load'!$J$5:$J$247,"Institutional Support")+SUMIFS('Personnel Data'!$F$3:$F$198,'Personnel Data'!$D$3:$D$198,'Master Budget'!$B15,'Personnel Data'!$G$3:$G$198,"Institutional Support")</f>
        <v>0</v>
      </c>
      <c r="I15" s="1">
        <f>SUMIFS('Operating Budget Load'!$E$5:$E$247,'Operating Budget Load'!$H$5:$H$247,'Master Budget'!$B15,'Operating Budget Load'!$J$5:$J$247,"O&amp;M Plant")+SUMIFS('Personnel Data'!$F$3:$F$198,'Personnel Data'!$D$3:$D$198,'Master Budget'!$B15,'Personnel Data'!$G$3:$G$198,"O&amp;M Plant")</f>
        <v>0</v>
      </c>
      <c r="J15" s="1">
        <f>SUMIFS('Operating Budget Load'!$E$5:$E$247,'Operating Budget Load'!$H$5:$H$247,'Master Budget'!$B15,'Operating Budget Load'!$J$5:$J$247,"Scholarships")+SUMIFS('Personnel Data'!$F$3:$F$198,'Personnel Data'!$D$3:$D$198,'Master Budget'!$B15,'Personnel Data'!$G$3:$G$198,"Scholarships")</f>
        <v>0</v>
      </c>
    </row>
    <row r="16" spans="1:16" x14ac:dyDescent="0.3">
      <c r="A16" t="s">
        <v>57</v>
      </c>
      <c r="B16" s="22" t="s">
        <v>56</v>
      </c>
      <c r="E16" s="1">
        <f>SUMIFS('Operating Budget Load'!$E$5:$E$247,'Operating Budget Load'!$H$5:$H$247,'Master Budget'!$B16,'Operating Budget Load'!$J$5:$J$247,"Instruction")+SUMIFS('Personnel Data'!$F$3:$F$198,'Personnel Data'!$D$3:$D$198,'Master Budget'!$B16,'Personnel Data'!$G$3:$G$198,"Instruction")</f>
        <v>4159.5</v>
      </c>
      <c r="F16" s="1">
        <f>SUMIFS('Operating Budget Load'!$E$5:$E$247,'Operating Budget Load'!$H$5:$H$247,'Master Budget'!$B16,'Operating Budget Load'!$J$5:$J$247,"Academic Support")+SUMIFS('Personnel Data'!$F$3:$F$198,'Personnel Data'!$D$3:$D$198,'Master Budget'!$B16,'Personnel Data'!$G$3:$G$198,"Academic Support")</f>
        <v>0</v>
      </c>
      <c r="G16" s="1">
        <f>SUMIFS('Operating Budget Load'!$E$5:$E$247,'Operating Budget Load'!$H$5:$H$247,'Master Budget'!$B16,'Operating Budget Load'!$J$5:$J$247,"Student Services")+SUMIFS('Personnel Data'!$F$3:$F$198,'Personnel Data'!$D$3:$D$198,'Master Budget'!$B16,'Personnel Data'!$G$3:$G$198,"Student Services")</f>
        <v>0</v>
      </c>
      <c r="H16" s="1">
        <f>SUMIFS('Operating Budget Load'!$E$5:$E$247,'Operating Budget Load'!$H$5:$H$247,'Master Budget'!$B16,'Operating Budget Load'!$J$5:$J$247,"Institutional Support")+SUMIFS('Personnel Data'!$F$3:$F$198,'Personnel Data'!$D$3:$D$198,'Master Budget'!$B16,'Personnel Data'!$G$3:$G$198,"Institutional Support")</f>
        <v>0</v>
      </c>
      <c r="I16" s="1">
        <f>SUMIFS('Operating Budget Load'!$E$5:$E$247,'Operating Budget Load'!$H$5:$H$247,'Master Budget'!$B16,'Operating Budget Load'!$J$5:$J$247,"O&amp;M Plant")+SUMIFS('Personnel Data'!$F$3:$F$198,'Personnel Data'!$D$3:$D$198,'Master Budget'!$B16,'Personnel Data'!$G$3:$G$198,"O&amp;M Plant")</f>
        <v>0</v>
      </c>
      <c r="J16" s="1">
        <f>SUMIFS('Operating Budget Load'!$E$5:$E$247,'Operating Budget Load'!$H$5:$H$247,'Master Budget'!$B16,'Operating Budget Load'!$J$5:$J$247,"Scholarships")+SUMIFS('Personnel Data'!$F$3:$F$198,'Personnel Data'!$D$3:$D$198,'Master Budget'!$B16,'Personnel Data'!$G$3:$G$198,"Scholarships")</f>
        <v>0</v>
      </c>
      <c r="L16" s="1"/>
    </row>
    <row r="17" spans="1:12" x14ac:dyDescent="0.3">
      <c r="A17" t="s">
        <v>60</v>
      </c>
      <c r="B17" s="22" t="s">
        <v>59</v>
      </c>
      <c r="E17" s="1">
        <f>SUMIFS('Operating Budget Load'!$E$5:$E$247,'Operating Budget Load'!$H$5:$H$247,'Master Budget'!$B17,'Operating Budget Load'!$J$5:$J$247,"Instruction")+SUMIFS('Personnel Data'!$F$3:$F$198,'Personnel Data'!$D$3:$D$198,'Master Budget'!$B17,'Personnel Data'!$G$3:$G$198,"Instruction")</f>
        <v>0</v>
      </c>
      <c r="F17" s="1">
        <f>SUMIFS('Operating Budget Load'!$E$5:$E$247,'Operating Budget Load'!$H$5:$H$247,'Master Budget'!$B17,'Operating Budget Load'!$J$5:$J$247,"Academic Support")+SUMIFS('Personnel Data'!$F$3:$F$198,'Personnel Data'!$D$3:$D$198,'Master Budget'!$B17,'Personnel Data'!$G$3:$G$198,"Academic Support")</f>
        <v>0</v>
      </c>
      <c r="G17" s="1">
        <f>SUMIFS('Operating Budget Load'!$E$5:$E$247,'Operating Budget Load'!$H$5:$H$247,'Master Budget'!$B17,'Operating Budget Load'!$J$5:$J$247,"Student Services")+SUMIFS('Personnel Data'!$F$3:$F$198,'Personnel Data'!$D$3:$D$198,'Master Budget'!$B17,'Personnel Data'!$G$3:$G$198,"Student Services")</f>
        <v>0</v>
      </c>
      <c r="H17" s="1">
        <f>SUMIFS('Operating Budget Load'!$E$5:$E$247,'Operating Budget Load'!$H$5:$H$247,'Master Budget'!$B17,'Operating Budget Load'!$J$5:$J$247,"Institutional Support")+SUMIFS('Personnel Data'!$F$3:$F$198,'Personnel Data'!$D$3:$D$198,'Master Budget'!$B17,'Personnel Data'!$G$3:$G$198,"Institutional Support")</f>
        <v>239543.89162000001</v>
      </c>
      <c r="I17" s="1">
        <f>SUMIFS('Operating Budget Load'!$E$5:$E$247,'Operating Budget Load'!$H$5:$H$247,'Master Budget'!$B17,'Operating Budget Load'!$J$5:$J$247,"O&amp;M Plant")+SUMIFS('Personnel Data'!$F$3:$F$198,'Personnel Data'!$D$3:$D$198,'Master Budget'!$B17,'Personnel Data'!$G$3:$G$198,"O&amp;M Plant")</f>
        <v>0</v>
      </c>
      <c r="J17" s="1">
        <f>SUMIFS('Operating Budget Load'!$E$5:$E$247,'Operating Budget Load'!$H$5:$H$247,'Master Budget'!$B17,'Operating Budget Load'!$J$5:$J$247,"Scholarships")+SUMIFS('Personnel Data'!$F$3:$F$198,'Personnel Data'!$D$3:$D$198,'Master Budget'!$B17,'Personnel Data'!$G$3:$G$198,"Scholarships")</f>
        <v>0</v>
      </c>
      <c r="L17" s="1"/>
    </row>
    <row r="18" spans="1:12" x14ac:dyDescent="0.3">
      <c r="A18" t="s">
        <v>64</v>
      </c>
      <c r="B18" s="22" t="s">
        <v>63</v>
      </c>
      <c r="E18" s="1">
        <f>SUMIFS('Operating Budget Load'!$E$5:$E$247,'Operating Budget Load'!$H$5:$H$247,'Master Budget'!$B18,'Operating Budget Load'!$J$5:$J$247,"Instruction")+SUMIFS('Personnel Data'!$F$3:$F$198,'Personnel Data'!$D$3:$D$198,'Master Budget'!$B18,'Personnel Data'!$G$3:$G$198,"Instruction")</f>
        <v>3615</v>
      </c>
      <c r="F18" s="1">
        <f>SUMIFS('Operating Budget Load'!$E$5:$E$247,'Operating Budget Load'!$H$5:$H$247,'Master Budget'!$B18,'Operating Budget Load'!$J$5:$J$247,"Academic Support")+SUMIFS('Personnel Data'!$F$3:$F$198,'Personnel Data'!$D$3:$D$198,'Master Budget'!$B18,'Personnel Data'!$G$3:$G$198,"Academic Support")</f>
        <v>0</v>
      </c>
      <c r="G18" s="1">
        <f>SUMIFS('Operating Budget Load'!$E$5:$E$247,'Operating Budget Load'!$H$5:$H$247,'Master Budget'!$B18,'Operating Budget Load'!$J$5:$J$247,"Student Services")+SUMIFS('Personnel Data'!$F$3:$F$198,'Personnel Data'!$D$3:$D$198,'Master Budget'!$B18,'Personnel Data'!$G$3:$G$198,"Student Services")</f>
        <v>0</v>
      </c>
      <c r="H18" s="1">
        <f>SUMIFS('Operating Budget Load'!$E$5:$E$247,'Operating Budget Load'!$H$5:$H$247,'Master Budget'!$B18,'Operating Budget Load'!$J$5:$J$247,"Institutional Support")+SUMIFS('Personnel Data'!$F$3:$F$198,'Personnel Data'!$D$3:$D$198,'Master Budget'!$B18,'Personnel Data'!$G$3:$G$198,"Institutional Support")</f>
        <v>0</v>
      </c>
      <c r="I18" s="1">
        <f>SUMIFS('Operating Budget Load'!$E$5:$E$247,'Operating Budget Load'!$H$5:$H$247,'Master Budget'!$B18,'Operating Budget Load'!$J$5:$J$247,"O&amp;M Plant")+SUMIFS('Personnel Data'!$F$3:$F$198,'Personnel Data'!$D$3:$D$198,'Master Budget'!$B18,'Personnel Data'!$G$3:$G$198,"O&amp;M Plant")</f>
        <v>0</v>
      </c>
      <c r="J18" s="1">
        <f>SUMIFS('Operating Budget Load'!$E$5:$E$247,'Operating Budget Load'!$H$5:$H$247,'Master Budget'!$B18,'Operating Budget Load'!$J$5:$J$247,"Scholarships")+SUMIFS('Personnel Data'!$F$3:$F$198,'Personnel Data'!$D$3:$D$198,'Master Budget'!$B18,'Personnel Data'!$G$3:$G$198,"Scholarships")</f>
        <v>0</v>
      </c>
      <c r="L18" s="1"/>
    </row>
    <row r="19" spans="1:12" x14ac:dyDescent="0.3">
      <c r="A19" t="s">
        <v>66</v>
      </c>
      <c r="B19" s="22" t="s">
        <v>65</v>
      </c>
      <c r="E19" s="1">
        <f>SUMIFS('Operating Budget Load'!$E$5:$E$247,'Operating Budget Load'!$H$5:$H$247,'Master Budget'!$B19,'Operating Budget Load'!$J$5:$J$247,"Instruction")+SUMIFS('Personnel Data'!$F$3:$F$198,'Personnel Data'!$D$3:$D$198,'Master Budget'!$B19,'Personnel Data'!$G$3:$G$198,"Instruction")</f>
        <v>0</v>
      </c>
      <c r="F19" s="1">
        <f>SUMIFS('Operating Budget Load'!$E$5:$E$247,'Operating Budget Load'!$H$5:$H$247,'Master Budget'!$B19,'Operating Budget Load'!$J$5:$J$247,"Academic Support")+SUMIFS('Personnel Data'!$F$3:$F$198,'Personnel Data'!$D$3:$D$198,'Master Budget'!$B19,'Personnel Data'!$G$3:$G$198,"Academic Support")</f>
        <v>145643.64939999997</v>
      </c>
      <c r="G19" s="1">
        <f>SUMIFS('Operating Budget Load'!$E$5:$E$247,'Operating Budget Load'!$H$5:$H$247,'Master Budget'!$B19,'Operating Budget Load'!$J$5:$J$247,"Student Services")+SUMIFS('Personnel Data'!$F$3:$F$198,'Personnel Data'!$D$3:$D$198,'Master Budget'!$B19,'Personnel Data'!$G$3:$G$198,"Student Services")</f>
        <v>0</v>
      </c>
      <c r="H19" s="1">
        <f>SUMIFS('Operating Budget Load'!$E$5:$E$247,'Operating Budget Load'!$H$5:$H$247,'Master Budget'!$B19,'Operating Budget Load'!$J$5:$J$247,"Institutional Support")+SUMIFS('Personnel Data'!$F$3:$F$198,'Personnel Data'!$D$3:$D$198,'Master Budget'!$B19,'Personnel Data'!$G$3:$G$198,"Institutional Support")</f>
        <v>0</v>
      </c>
      <c r="I19" s="1">
        <f>SUMIFS('Operating Budget Load'!$E$5:$E$247,'Operating Budget Load'!$H$5:$H$247,'Master Budget'!$B19,'Operating Budget Load'!$J$5:$J$247,"O&amp;M Plant")+SUMIFS('Personnel Data'!$F$3:$F$198,'Personnel Data'!$D$3:$D$198,'Master Budget'!$B19,'Personnel Data'!$G$3:$G$198,"O&amp;M Plant")</f>
        <v>0</v>
      </c>
      <c r="J19" s="1">
        <f>SUMIFS('Operating Budget Load'!$E$5:$E$247,'Operating Budget Load'!$H$5:$H$247,'Master Budget'!$B19,'Operating Budget Load'!$J$5:$J$247,"Scholarships")+SUMIFS('Personnel Data'!$F$3:$F$198,'Personnel Data'!$D$3:$D$198,'Master Budget'!$B19,'Personnel Data'!$G$3:$G$198,"Scholarships")</f>
        <v>0</v>
      </c>
      <c r="L19" s="5"/>
    </row>
    <row r="20" spans="1:12" x14ac:dyDescent="0.3">
      <c r="A20" t="s">
        <v>68</v>
      </c>
      <c r="B20" s="22" t="s">
        <v>67</v>
      </c>
      <c r="E20" s="1">
        <f>SUMIFS('Operating Budget Load'!$E$5:$E$247,'Operating Budget Load'!$H$5:$H$247,'Master Budget'!$B20,'Operating Budget Load'!$J$5:$J$247,"Instruction")+SUMIFS('Personnel Data'!$F$3:$F$198,'Personnel Data'!$D$3:$D$198,'Master Budget'!$B20,'Personnel Data'!$G$3:$G$198,"Instruction")</f>
        <v>0</v>
      </c>
      <c r="F20" s="1">
        <f>SUMIFS('Operating Budget Load'!$E$5:$E$247,'Operating Budget Load'!$H$5:$H$247,'Master Budget'!$B20,'Operating Budget Load'!$J$5:$J$247,"Academic Support")+SUMIFS('Personnel Data'!$F$3:$F$198,'Personnel Data'!$D$3:$D$198,'Master Budget'!$B20,'Personnel Data'!$G$3:$G$198,"Academic Support")</f>
        <v>0</v>
      </c>
      <c r="G20" s="1">
        <f>SUMIFS('Operating Budget Load'!$E$5:$E$247,'Operating Budget Load'!$H$5:$H$247,'Master Budget'!$B20,'Operating Budget Load'!$J$5:$J$247,"Student Services")+SUMIFS('Personnel Data'!$F$3:$F$198,'Personnel Data'!$D$3:$D$198,'Master Budget'!$B20,'Personnel Data'!$G$3:$G$198,"Student Services")</f>
        <v>0</v>
      </c>
      <c r="H20" s="1">
        <f>SUMIFS('Operating Budget Load'!$E$5:$E$247,'Operating Budget Load'!$H$5:$H$247,'Master Budget'!$B20,'Operating Budget Load'!$J$5:$J$247,"Institutional Support")+SUMIFS('Personnel Data'!$F$3:$F$198,'Personnel Data'!$D$3:$D$198,'Master Budget'!$B20,'Personnel Data'!$G$3:$G$198,"Institutional Support")</f>
        <v>113644.53711999999</v>
      </c>
      <c r="I20" s="1">
        <f>SUMIFS('Operating Budget Load'!$E$5:$E$247,'Operating Budget Load'!$H$5:$H$247,'Master Budget'!$B20,'Operating Budget Load'!$J$5:$J$247,"O&amp;M Plant")+SUMIFS('Personnel Data'!$F$3:$F$198,'Personnel Data'!$D$3:$D$198,'Master Budget'!$B20,'Personnel Data'!$G$3:$G$198,"O&amp;M Plant")</f>
        <v>0</v>
      </c>
      <c r="J20" s="1">
        <f>SUMIFS('Operating Budget Load'!$E$5:$E$247,'Operating Budget Load'!$H$5:$H$247,'Master Budget'!$B20,'Operating Budget Load'!$J$5:$J$247,"Scholarships")+SUMIFS('Personnel Data'!$F$3:$F$198,'Personnel Data'!$D$3:$D$198,'Master Budget'!$B20,'Personnel Data'!$G$3:$G$198,"Scholarships")</f>
        <v>0</v>
      </c>
    </row>
    <row r="21" spans="1:12" x14ac:dyDescent="0.3">
      <c r="A21" t="s">
        <v>72</v>
      </c>
      <c r="B21" s="22" t="s">
        <v>71</v>
      </c>
      <c r="E21" s="1">
        <f>SUMIFS('Operating Budget Load'!$E$5:$E$247,'Operating Budget Load'!$H$5:$H$247,'Master Budget'!$B21,'Operating Budget Load'!$J$5:$J$247,"Instruction")+SUMIFS('Personnel Data'!$F$3:$F$198,'Personnel Data'!$D$3:$D$198,'Master Budget'!$B21,'Personnel Data'!$G$3:$G$198,"Instruction")</f>
        <v>1861605</v>
      </c>
      <c r="F21" s="1">
        <f>SUMIFS('Operating Budget Load'!$E$5:$E$247,'Operating Budget Load'!$H$5:$H$247,'Master Budget'!$B21,'Operating Budget Load'!$J$5:$J$247,"Academic Support")+SUMIFS('Personnel Data'!$F$3:$F$198,'Personnel Data'!$D$3:$D$198,'Master Budget'!$B21,'Personnel Data'!$G$3:$G$198,"Academic Support")</f>
        <v>0</v>
      </c>
      <c r="G21" s="1">
        <f>SUMIFS('Operating Budget Load'!$E$5:$E$247,'Operating Budget Load'!$H$5:$H$247,'Master Budget'!$B21,'Operating Budget Load'!$J$5:$J$247,"Student Services")+SUMIFS('Personnel Data'!$F$3:$F$198,'Personnel Data'!$D$3:$D$198,'Master Budget'!$B21,'Personnel Data'!$G$3:$G$198,"Student Services")</f>
        <v>0</v>
      </c>
      <c r="H21" s="1">
        <f>SUMIFS('Operating Budget Load'!$E$5:$E$247,'Operating Budget Load'!$H$5:$H$247,'Master Budget'!$B21,'Operating Budget Load'!$J$5:$J$247,"Institutional Support")+SUMIFS('Personnel Data'!$F$3:$F$198,'Personnel Data'!$D$3:$D$198,'Master Budget'!$B21,'Personnel Data'!$G$3:$G$198,"Institutional Support")</f>
        <v>0</v>
      </c>
      <c r="I21" s="1">
        <f>SUMIFS('Operating Budget Load'!$E$5:$E$247,'Operating Budget Load'!$H$5:$H$247,'Master Budget'!$B21,'Operating Budget Load'!$J$5:$J$247,"O&amp;M Plant")+SUMIFS('Personnel Data'!$F$3:$F$198,'Personnel Data'!$D$3:$D$198,'Master Budget'!$B21,'Personnel Data'!$G$3:$G$198,"O&amp;M Plant")</f>
        <v>0</v>
      </c>
      <c r="J21" s="1">
        <f>SUMIFS('Operating Budget Load'!$E$5:$E$247,'Operating Budget Load'!$H$5:$H$247,'Master Budget'!$B21,'Operating Budget Load'!$J$5:$J$247,"Scholarships")+SUMIFS('Personnel Data'!$F$3:$F$198,'Personnel Data'!$D$3:$D$198,'Master Budget'!$B21,'Personnel Data'!$G$3:$G$198,"Scholarships")</f>
        <v>0</v>
      </c>
    </row>
    <row r="22" spans="1:12" x14ac:dyDescent="0.3">
      <c r="A22" t="s">
        <v>76</v>
      </c>
      <c r="B22" s="22" t="s">
        <v>75</v>
      </c>
      <c r="E22" s="1">
        <f>SUMIFS('Operating Budget Load'!$E$5:$E$247,'Operating Budget Load'!$H$5:$H$247,'Master Budget'!$B22,'Operating Budget Load'!$J$5:$J$247,"Instruction")+SUMIFS('Personnel Data'!$F$3:$F$198,'Personnel Data'!$D$3:$D$198,'Master Budget'!$B22,'Personnel Data'!$G$3:$G$198,"Instruction")</f>
        <v>0</v>
      </c>
      <c r="F22" s="1">
        <f>SUMIFS('Operating Budget Load'!$E$5:$E$247,'Operating Budget Load'!$H$5:$H$247,'Master Budget'!$B22,'Operating Budget Load'!$J$5:$J$247,"Academic Support")+SUMIFS('Personnel Data'!$F$3:$F$198,'Personnel Data'!$D$3:$D$198,'Master Budget'!$B22,'Personnel Data'!$G$3:$G$198,"Academic Support")</f>
        <v>242729</v>
      </c>
      <c r="G22" s="1">
        <f>SUMIFS('Operating Budget Load'!$E$5:$E$247,'Operating Budget Load'!$H$5:$H$247,'Master Budget'!$B22,'Operating Budget Load'!$J$5:$J$247,"Student Services")+SUMIFS('Personnel Data'!$F$3:$F$198,'Personnel Data'!$D$3:$D$198,'Master Budget'!$B22,'Personnel Data'!$G$3:$G$198,"Student Services")</f>
        <v>0</v>
      </c>
      <c r="H22" s="1">
        <f>SUMIFS('Operating Budget Load'!$E$5:$E$247,'Operating Budget Load'!$H$5:$H$247,'Master Budget'!$B22,'Operating Budget Load'!$J$5:$J$247,"Institutional Support")+SUMIFS('Personnel Data'!$F$3:$F$198,'Personnel Data'!$D$3:$D$198,'Master Budget'!$B22,'Personnel Data'!$G$3:$G$198,"Institutional Support")</f>
        <v>0</v>
      </c>
      <c r="I22" s="1">
        <f>SUMIFS('Operating Budget Load'!$E$5:$E$247,'Operating Budget Load'!$H$5:$H$247,'Master Budget'!$B22,'Operating Budget Load'!$J$5:$J$247,"O&amp;M Plant")+SUMIFS('Personnel Data'!$F$3:$F$198,'Personnel Data'!$D$3:$D$198,'Master Budget'!$B22,'Personnel Data'!$G$3:$G$198,"O&amp;M Plant")</f>
        <v>0</v>
      </c>
      <c r="J22" s="1">
        <f>SUMIFS('Operating Budget Load'!$E$5:$E$247,'Operating Budget Load'!$H$5:$H$247,'Master Budget'!$B22,'Operating Budget Load'!$J$5:$J$247,"Scholarships")+SUMIFS('Personnel Data'!$F$3:$F$198,'Personnel Data'!$D$3:$D$198,'Master Budget'!$B22,'Personnel Data'!$G$3:$G$198,"Scholarships")</f>
        <v>0</v>
      </c>
    </row>
    <row r="23" spans="1:12" x14ac:dyDescent="0.3">
      <c r="A23" t="s">
        <v>78</v>
      </c>
      <c r="B23" s="22" t="s">
        <v>77</v>
      </c>
      <c r="E23" s="1">
        <f>SUMIFS('Operating Budget Load'!$E$5:$E$247,'Operating Budget Load'!$H$5:$H$247,'Master Budget'!$B23,'Operating Budget Load'!$J$5:$J$247,"Instruction")+SUMIFS('Personnel Data'!$F$3:$F$198,'Personnel Data'!$D$3:$D$198,'Master Budget'!$B23,'Personnel Data'!$G$3:$G$198,"Instruction")</f>
        <v>0</v>
      </c>
      <c r="F23" s="1">
        <f>SUMIFS('Operating Budget Load'!$E$5:$E$247,'Operating Budget Load'!$H$5:$H$247,'Master Budget'!$B23,'Operating Budget Load'!$J$5:$J$247,"Academic Support")+SUMIFS('Personnel Data'!$F$3:$F$198,'Personnel Data'!$D$3:$D$198,'Master Budget'!$B23,'Personnel Data'!$G$3:$G$198,"Academic Support")</f>
        <v>0</v>
      </c>
      <c r="G23" s="1">
        <f>SUMIFS('Operating Budget Load'!$E$5:$E$247,'Operating Budget Load'!$H$5:$H$247,'Master Budget'!$B23,'Operating Budget Load'!$J$5:$J$247,"Student Services")+SUMIFS('Personnel Data'!$F$3:$F$198,'Personnel Data'!$D$3:$D$198,'Master Budget'!$B23,'Personnel Data'!$G$3:$G$198,"Student Services")</f>
        <v>504016</v>
      </c>
      <c r="H23" s="1">
        <f>SUMIFS('Operating Budget Load'!$E$5:$E$247,'Operating Budget Load'!$H$5:$H$247,'Master Budget'!$B23,'Operating Budget Load'!$J$5:$J$247,"Institutional Support")+SUMIFS('Personnel Data'!$F$3:$F$198,'Personnel Data'!$D$3:$D$198,'Master Budget'!$B23,'Personnel Data'!$G$3:$G$198,"Institutional Support")</f>
        <v>0</v>
      </c>
      <c r="I23" s="1">
        <f>SUMIFS('Operating Budget Load'!$E$5:$E$247,'Operating Budget Load'!$H$5:$H$247,'Master Budget'!$B23,'Operating Budget Load'!$J$5:$J$247,"O&amp;M Plant")+SUMIFS('Personnel Data'!$F$3:$F$198,'Personnel Data'!$D$3:$D$198,'Master Budget'!$B23,'Personnel Data'!$G$3:$G$198,"O&amp;M Plant")</f>
        <v>0</v>
      </c>
      <c r="J23" s="1">
        <f>SUMIFS('Operating Budget Load'!$E$5:$E$247,'Operating Budget Load'!$H$5:$H$247,'Master Budget'!$B23,'Operating Budget Load'!$J$5:$J$247,"Scholarships")+SUMIFS('Personnel Data'!$F$3:$F$198,'Personnel Data'!$D$3:$D$198,'Master Budget'!$B23,'Personnel Data'!$G$3:$G$198,"Scholarships")</f>
        <v>0</v>
      </c>
    </row>
    <row r="24" spans="1:12" x14ac:dyDescent="0.3">
      <c r="A24" t="s">
        <v>80</v>
      </c>
      <c r="B24" s="22" t="s">
        <v>79</v>
      </c>
      <c r="E24" s="1">
        <f>SUMIFS('Operating Budget Load'!$E$5:$E$247,'Operating Budget Load'!$H$5:$H$247,'Master Budget'!$B24,'Operating Budget Load'!$J$5:$J$247,"Instruction")+SUMIFS('Personnel Data'!$F$3:$F$198,'Personnel Data'!$D$3:$D$198,'Master Budget'!$B24,'Personnel Data'!$G$3:$G$198,"Instruction")</f>
        <v>0</v>
      </c>
      <c r="F24" s="1">
        <f>SUMIFS('Operating Budget Load'!$E$5:$E$247,'Operating Budget Load'!$H$5:$H$247,'Master Budget'!$B24,'Operating Budget Load'!$J$5:$J$247,"Academic Support")+SUMIFS('Personnel Data'!$F$3:$F$198,'Personnel Data'!$D$3:$D$198,'Master Budget'!$B24,'Personnel Data'!$G$3:$G$198,"Academic Support")</f>
        <v>0</v>
      </c>
      <c r="G24" s="1">
        <f>SUMIFS('Operating Budget Load'!$E$5:$E$247,'Operating Budget Load'!$H$5:$H$247,'Master Budget'!$B24,'Operating Budget Load'!$J$5:$J$247,"Student Services")+SUMIFS('Personnel Data'!$F$3:$F$198,'Personnel Data'!$D$3:$D$198,'Master Budget'!$B24,'Personnel Data'!$G$3:$G$198,"Student Services")</f>
        <v>0</v>
      </c>
      <c r="H24" s="1">
        <f>SUMIFS('Operating Budget Load'!$E$5:$E$247,'Operating Budget Load'!$H$5:$H$247,'Master Budget'!$B24,'Operating Budget Load'!$J$5:$J$247,"Institutional Support")+SUMIFS('Personnel Data'!$F$3:$F$198,'Personnel Data'!$D$3:$D$198,'Master Budget'!$B24,'Personnel Data'!$G$3:$G$198,"Institutional Support")</f>
        <v>360796</v>
      </c>
      <c r="I24" s="1">
        <f>SUMIFS('Operating Budget Load'!$E$5:$E$247,'Operating Budget Load'!$H$5:$H$247,'Master Budget'!$B24,'Operating Budget Load'!$J$5:$J$247,"O&amp;M Plant")+SUMIFS('Personnel Data'!$F$3:$F$198,'Personnel Data'!$D$3:$D$198,'Master Budget'!$B24,'Personnel Data'!$G$3:$G$198,"O&amp;M Plant")</f>
        <v>0</v>
      </c>
      <c r="J24" s="1">
        <f>SUMIFS('Operating Budget Load'!$E$5:$E$247,'Operating Budget Load'!$H$5:$H$247,'Master Budget'!$B24,'Operating Budget Load'!$J$5:$J$247,"Scholarships")+SUMIFS('Personnel Data'!$F$3:$F$198,'Personnel Data'!$D$3:$D$198,'Master Budget'!$B24,'Personnel Data'!$G$3:$G$198,"Scholarships")</f>
        <v>0</v>
      </c>
    </row>
    <row r="25" spans="1:12" x14ac:dyDescent="0.3">
      <c r="A25" t="s">
        <v>82</v>
      </c>
      <c r="B25" s="22" t="s">
        <v>81</v>
      </c>
      <c r="E25" s="1">
        <f>SUMIFS('Operating Budget Load'!$E$5:$E$247,'Operating Budget Load'!$H$5:$H$247,'Master Budget'!$B25,'Operating Budget Load'!$J$5:$J$247,"Instruction")+SUMIFS('Personnel Data'!$F$3:$F$198,'Personnel Data'!$D$3:$D$198,'Master Budget'!$B25,'Personnel Data'!$G$3:$G$198,"Instruction")</f>
        <v>0</v>
      </c>
      <c r="F25" s="1">
        <f>SUMIFS('Operating Budget Load'!$E$5:$E$247,'Operating Budget Load'!$H$5:$H$247,'Master Budget'!$B25,'Operating Budget Load'!$J$5:$J$247,"Academic Support")+SUMIFS('Personnel Data'!$F$3:$F$198,'Personnel Data'!$D$3:$D$198,'Master Budget'!$B25,'Personnel Data'!$G$3:$G$198,"Academic Support")</f>
        <v>0</v>
      </c>
      <c r="G25" s="1">
        <f>SUMIFS('Operating Budget Load'!$E$5:$E$247,'Operating Budget Load'!$H$5:$H$247,'Master Budget'!$B25,'Operating Budget Load'!$J$5:$J$247,"Student Services")+SUMIFS('Personnel Data'!$F$3:$F$198,'Personnel Data'!$D$3:$D$198,'Master Budget'!$B25,'Personnel Data'!$G$3:$G$198,"Student Services")</f>
        <v>0</v>
      </c>
      <c r="H25" s="1">
        <f>SUMIFS('Operating Budget Load'!$E$5:$E$247,'Operating Budget Load'!$H$5:$H$247,'Master Budget'!$B25,'Operating Budget Load'!$J$5:$J$247,"Institutional Support")+SUMIFS('Personnel Data'!$F$3:$F$198,'Personnel Data'!$D$3:$D$198,'Master Budget'!$B25,'Personnel Data'!$G$3:$G$198,"Institutional Support")</f>
        <v>0</v>
      </c>
      <c r="I25" s="1">
        <f>SUMIFS('Operating Budget Load'!$E$5:$E$247,'Operating Budget Load'!$H$5:$H$247,'Master Budget'!$B25,'Operating Budget Load'!$J$5:$J$247,"O&amp;M Plant")+SUMIFS('Personnel Data'!$F$3:$F$198,'Personnel Data'!$D$3:$D$198,'Master Budget'!$B25,'Personnel Data'!$G$3:$G$198,"O&amp;M Plant")</f>
        <v>322375</v>
      </c>
      <c r="J25" s="1">
        <f>SUMIFS('Operating Budget Load'!$E$5:$E$247,'Operating Budget Load'!$H$5:$H$247,'Master Budget'!$B25,'Operating Budget Load'!$J$5:$J$247,"Scholarships")+SUMIFS('Personnel Data'!$F$3:$F$198,'Personnel Data'!$D$3:$D$198,'Master Budget'!$B25,'Personnel Data'!$G$3:$G$198,"Scholarships")</f>
        <v>0</v>
      </c>
    </row>
    <row r="26" spans="1:12" x14ac:dyDescent="0.3">
      <c r="A26" t="s">
        <v>85</v>
      </c>
      <c r="B26" s="22" t="s">
        <v>84</v>
      </c>
      <c r="E26" s="1">
        <f>SUMIFS('Operating Budget Load'!$E$5:$E$247,'Operating Budget Load'!$H$5:$H$247,'Master Budget'!$B26,'Operating Budget Load'!$J$5:$J$247,"Instruction")+SUMIFS('Personnel Data'!$F$3:$F$198,'Personnel Data'!$D$3:$D$198,'Master Budget'!$B26,'Personnel Data'!$G$3:$G$198,"Instruction")</f>
        <v>5100</v>
      </c>
      <c r="F26" s="1">
        <f>SUMIFS('Operating Budget Load'!$E$5:$E$247,'Operating Budget Load'!$H$5:$H$247,'Master Budget'!$B26,'Operating Budget Load'!$J$5:$J$247,"Academic Support")+SUMIFS('Personnel Data'!$F$3:$F$198,'Personnel Data'!$D$3:$D$198,'Master Budget'!$B26,'Personnel Data'!$G$3:$G$198,"Academic Support")</f>
        <v>0</v>
      </c>
      <c r="G26" s="1">
        <f>SUMIFS('Operating Budget Load'!$E$5:$E$247,'Operating Budget Load'!$H$5:$H$247,'Master Budget'!$B26,'Operating Budget Load'!$J$5:$J$247,"Student Services")+SUMIFS('Personnel Data'!$F$3:$F$198,'Personnel Data'!$D$3:$D$198,'Master Budget'!$B26,'Personnel Data'!$G$3:$G$198,"Student Services")</f>
        <v>0</v>
      </c>
      <c r="H26" s="1">
        <f>SUMIFS('Operating Budget Load'!$E$5:$E$247,'Operating Budget Load'!$H$5:$H$247,'Master Budget'!$B26,'Operating Budget Load'!$J$5:$J$247,"Institutional Support")+SUMIFS('Personnel Data'!$F$3:$F$198,'Personnel Data'!$D$3:$D$198,'Master Budget'!$B26,'Personnel Data'!$G$3:$G$198,"Institutional Support")</f>
        <v>0</v>
      </c>
      <c r="I26" s="1">
        <f>SUMIFS('Operating Budget Load'!$E$5:$E$247,'Operating Budget Load'!$H$5:$H$247,'Master Budget'!$B26,'Operating Budget Load'!$J$5:$J$247,"O&amp;M Plant")+SUMIFS('Personnel Data'!$F$3:$F$198,'Personnel Data'!$D$3:$D$198,'Master Budget'!$B26,'Personnel Data'!$G$3:$G$198,"O&amp;M Plant")</f>
        <v>0</v>
      </c>
      <c r="J26" s="1">
        <f>SUMIFS('Operating Budget Load'!$E$5:$E$247,'Operating Budget Load'!$H$5:$H$247,'Master Budget'!$B26,'Operating Budget Load'!$J$5:$J$247,"Scholarships")+SUMIFS('Personnel Data'!$F$3:$F$198,'Personnel Data'!$D$3:$D$198,'Master Budget'!$B26,'Personnel Data'!$G$3:$G$198,"Scholarships")</f>
        <v>0</v>
      </c>
    </row>
    <row r="27" spans="1:12" x14ac:dyDescent="0.3">
      <c r="A27" t="s">
        <v>89</v>
      </c>
      <c r="B27" s="22" t="s">
        <v>88</v>
      </c>
      <c r="E27" s="1">
        <f>SUMIFS('Operating Budget Load'!$E$5:$E$247,'Operating Budget Load'!$H$5:$H$247,'Master Budget'!$B27,'Operating Budget Load'!$J$5:$J$247,"Instruction")+SUMIFS('Personnel Data'!$F$3:$F$198,'Personnel Data'!$D$3:$D$198,'Master Budget'!$B27,'Personnel Data'!$G$3:$G$198,"Instruction")</f>
        <v>22108.97</v>
      </c>
      <c r="F27" s="1">
        <f>SUMIFS('Operating Budget Load'!$E$5:$E$247,'Operating Budget Load'!$H$5:$H$247,'Master Budget'!$B27,'Operating Budget Load'!$J$5:$J$247,"Academic Support")+SUMIFS('Personnel Data'!$F$3:$F$198,'Personnel Data'!$D$3:$D$198,'Master Budget'!$B27,'Personnel Data'!$G$3:$G$198,"Academic Support")</f>
        <v>0</v>
      </c>
      <c r="G27" s="1">
        <f>SUMIFS('Operating Budget Load'!$E$5:$E$247,'Operating Budget Load'!$H$5:$H$247,'Master Budget'!$B27,'Operating Budget Load'!$J$5:$J$247,"Student Services")+SUMIFS('Personnel Data'!$F$3:$F$198,'Personnel Data'!$D$3:$D$198,'Master Budget'!$B27,'Personnel Data'!$G$3:$G$198,"Student Services")</f>
        <v>0</v>
      </c>
      <c r="H27" s="1">
        <f>SUMIFS('Operating Budget Load'!$E$5:$E$247,'Operating Budget Load'!$H$5:$H$247,'Master Budget'!$B27,'Operating Budget Load'!$J$5:$J$247,"Institutional Support")+SUMIFS('Personnel Data'!$F$3:$F$198,'Personnel Data'!$D$3:$D$198,'Master Budget'!$B27,'Personnel Data'!$G$3:$G$198,"Institutional Support")</f>
        <v>0</v>
      </c>
      <c r="I27" s="1">
        <f>SUMIFS('Operating Budget Load'!$E$5:$E$247,'Operating Budget Load'!$H$5:$H$247,'Master Budget'!$B27,'Operating Budget Load'!$J$5:$J$247,"O&amp;M Plant")+SUMIFS('Personnel Data'!$F$3:$F$198,'Personnel Data'!$D$3:$D$198,'Master Budget'!$B27,'Personnel Data'!$G$3:$G$198,"O&amp;M Plant")</f>
        <v>0</v>
      </c>
      <c r="J27" s="1">
        <f>SUMIFS('Operating Budget Load'!$E$5:$E$247,'Operating Budget Load'!$H$5:$H$247,'Master Budget'!$B27,'Operating Budget Load'!$J$5:$J$247,"Scholarships")+SUMIFS('Personnel Data'!$F$3:$F$198,'Personnel Data'!$D$3:$D$198,'Master Budget'!$B27,'Personnel Data'!$G$3:$G$198,"Scholarships")</f>
        <v>0</v>
      </c>
    </row>
    <row r="28" spans="1:12" x14ac:dyDescent="0.3">
      <c r="A28" t="s">
        <v>91</v>
      </c>
      <c r="B28" s="22" t="s">
        <v>90</v>
      </c>
      <c r="E28" s="1">
        <f>SUMIFS('Operating Budget Load'!$E$5:$E$247,'Operating Budget Load'!$H$5:$H$247,'Master Budget'!$B28,'Operating Budget Load'!$J$5:$J$247,"Instruction")+SUMIFS('Personnel Data'!$F$3:$F$198,'Personnel Data'!$D$3:$D$198,'Master Budget'!$B28,'Personnel Data'!$G$3:$G$198,"Instruction")</f>
        <v>5926.3799999999992</v>
      </c>
      <c r="F28" s="1">
        <f>SUMIFS('Operating Budget Load'!$E$5:$E$247,'Operating Budget Load'!$H$5:$H$247,'Master Budget'!$B28,'Operating Budget Load'!$J$5:$J$247,"Academic Support")+SUMIFS('Personnel Data'!$F$3:$F$198,'Personnel Data'!$D$3:$D$198,'Master Budget'!$B28,'Personnel Data'!$G$3:$G$198,"Academic Support")</f>
        <v>0</v>
      </c>
      <c r="G28" s="1">
        <f>SUMIFS('Operating Budget Load'!$E$5:$E$247,'Operating Budget Load'!$H$5:$H$247,'Master Budget'!$B28,'Operating Budget Load'!$J$5:$J$247,"Student Services")+SUMIFS('Personnel Data'!$F$3:$F$198,'Personnel Data'!$D$3:$D$198,'Master Budget'!$B28,'Personnel Data'!$G$3:$G$198,"Student Services")</f>
        <v>0</v>
      </c>
      <c r="H28" s="1">
        <f>SUMIFS('Operating Budget Load'!$E$5:$E$247,'Operating Budget Load'!$H$5:$H$247,'Master Budget'!$B28,'Operating Budget Load'!$J$5:$J$247,"Institutional Support")+SUMIFS('Personnel Data'!$F$3:$F$198,'Personnel Data'!$D$3:$D$198,'Master Budget'!$B28,'Personnel Data'!$G$3:$G$198,"Institutional Support")</f>
        <v>0</v>
      </c>
      <c r="I28" s="1">
        <f>SUMIFS('Operating Budget Load'!$E$5:$E$247,'Operating Budget Load'!$H$5:$H$247,'Master Budget'!$B28,'Operating Budget Load'!$J$5:$J$247,"O&amp;M Plant")+SUMIFS('Personnel Data'!$F$3:$F$198,'Personnel Data'!$D$3:$D$198,'Master Budget'!$B28,'Personnel Data'!$G$3:$G$198,"O&amp;M Plant")</f>
        <v>0</v>
      </c>
      <c r="J28" s="1">
        <f>SUMIFS('Operating Budget Load'!$E$5:$E$247,'Operating Budget Load'!$H$5:$H$247,'Master Budget'!$B28,'Operating Budget Load'!$J$5:$J$247,"Scholarships")+SUMIFS('Personnel Data'!$F$3:$F$198,'Personnel Data'!$D$3:$D$198,'Master Budget'!$B28,'Personnel Data'!$G$3:$G$198,"Scholarships")</f>
        <v>0</v>
      </c>
    </row>
    <row r="29" spans="1:12" x14ac:dyDescent="0.3">
      <c r="A29" t="s">
        <v>93</v>
      </c>
      <c r="B29" s="22" t="s">
        <v>92</v>
      </c>
      <c r="E29" s="1">
        <f>SUMIFS('Operating Budget Load'!$E$5:$E$247,'Operating Budget Load'!$H$5:$H$247,'Master Budget'!$B29,'Operating Budget Load'!$J$5:$J$247,"Instruction")+SUMIFS('Personnel Data'!$F$3:$F$198,'Personnel Data'!$D$3:$D$198,'Master Budget'!$B29,'Personnel Data'!$G$3:$G$198,"Instruction")</f>
        <v>241365.44</v>
      </c>
      <c r="F29" s="1">
        <f>SUMIFS('Operating Budget Load'!$E$5:$E$247,'Operating Budget Load'!$H$5:$H$247,'Master Budget'!$B29,'Operating Budget Load'!$J$5:$J$247,"Academic Support")+SUMIFS('Personnel Data'!$F$3:$F$198,'Personnel Data'!$D$3:$D$198,'Master Budget'!$B29,'Personnel Data'!$G$3:$G$198,"Academic Support")</f>
        <v>0</v>
      </c>
      <c r="G29" s="1">
        <f>SUMIFS('Operating Budget Load'!$E$5:$E$247,'Operating Budget Load'!$H$5:$H$247,'Master Budget'!$B29,'Operating Budget Load'!$J$5:$J$247,"Student Services")+SUMIFS('Personnel Data'!$F$3:$F$198,'Personnel Data'!$D$3:$D$198,'Master Budget'!$B29,'Personnel Data'!$G$3:$G$198,"Student Services")</f>
        <v>0</v>
      </c>
      <c r="H29" s="1">
        <f>SUMIFS('Operating Budget Load'!$E$5:$E$247,'Operating Budget Load'!$H$5:$H$247,'Master Budget'!$B29,'Operating Budget Load'!$J$5:$J$247,"Institutional Support")+SUMIFS('Personnel Data'!$F$3:$F$198,'Personnel Data'!$D$3:$D$198,'Master Budget'!$B29,'Personnel Data'!$G$3:$G$198,"Institutional Support")</f>
        <v>0</v>
      </c>
      <c r="I29" s="1">
        <f>SUMIFS('Operating Budget Load'!$E$5:$E$247,'Operating Budget Load'!$H$5:$H$247,'Master Budget'!$B29,'Operating Budget Load'!$J$5:$J$247,"O&amp;M Plant")+SUMIFS('Personnel Data'!$F$3:$F$198,'Personnel Data'!$D$3:$D$198,'Master Budget'!$B29,'Personnel Data'!$G$3:$G$198,"O&amp;M Plant")</f>
        <v>0</v>
      </c>
      <c r="J29" s="1">
        <f>SUMIFS('Operating Budget Load'!$E$5:$E$247,'Operating Budget Load'!$H$5:$H$247,'Master Budget'!$B29,'Operating Budget Load'!$J$5:$J$247,"Scholarships")+SUMIFS('Personnel Data'!$F$3:$F$198,'Personnel Data'!$D$3:$D$198,'Master Budget'!$B29,'Personnel Data'!$G$3:$G$198,"Scholarships")</f>
        <v>0</v>
      </c>
    </row>
    <row r="30" spans="1:12" x14ac:dyDescent="0.3">
      <c r="A30" t="s">
        <v>97</v>
      </c>
      <c r="B30" s="22" t="s">
        <v>96</v>
      </c>
      <c r="E30" s="1">
        <f>SUMIFS('Operating Budget Load'!$E$5:$E$247,'Operating Budget Load'!$H$5:$H$247,'Master Budget'!$B30,'Operating Budget Load'!$J$5:$J$247,"Instruction")+SUMIFS('Personnel Data'!$F$3:$F$198,'Personnel Data'!$D$3:$D$198,'Master Budget'!$B30,'Personnel Data'!$G$3:$G$198,"Instruction")</f>
        <v>8111.45</v>
      </c>
      <c r="F30" s="1">
        <f>SUMIFS('Operating Budget Load'!$E$5:$E$247,'Operating Budget Load'!$H$5:$H$247,'Master Budget'!$B30,'Operating Budget Load'!$J$5:$J$247,"Academic Support")+SUMIFS('Personnel Data'!$F$3:$F$198,'Personnel Data'!$D$3:$D$198,'Master Budget'!$B30,'Personnel Data'!$G$3:$G$198,"Academic Support")</f>
        <v>0</v>
      </c>
      <c r="G30" s="1">
        <f>SUMIFS('Operating Budget Load'!$E$5:$E$247,'Operating Budget Load'!$H$5:$H$247,'Master Budget'!$B30,'Operating Budget Load'!$J$5:$J$247,"Student Services")+SUMIFS('Personnel Data'!$F$3:$F$198,'Personnel Data'!$D$3:$D$198,'Master Budget'!$B30,'Personnel Data'!$G$3:$G$198,"Student Services")</f>
        <v>0</v>
      </c>
      <c r="H30" s="1">
        <f>SUMIFS('Operating Budget Load'!$E$5:$E$247,'Operating Budget Load'!$H$5:$H$247,'Master Budget'!$B30,'Operating Budget Load'!$J$5:$J$247,"Institutional Support")+SUMIFS('Personnel Data'!$F$3:$F$198,'Personnel Data'!$D$3:$D$198,'Master Budget'!$B30,'Personnel Data'!$G$3:$G$198,"Institutional Support")</f>
        <v>0</v>
      </c>
      <c r="I30" s="1">
        <f>SUMIFS('Operating Budget Load'!$E$5:$E$247,'Operating Budget Load'!$H$5:$H$247,'Master Budget'!$B30,'Operating Budget Load'!$J$5:$J$247,"O&amp;M Plant")+SUMIFS('Personnel Data'!$F$3:$F$198,'Personnel Data'!$D$3:$D$198,'Master Budget'!$B30,'Personnel Data'!$G$3:$G$198,"O&amp;M Plant")</f>
        <v>0</v>
      </c>
      <c r="J30" s="1">
        <f>SUMIFS('Operating Budget Load'!$E$5:$E$247,'Operating Budget Load'!$H$5:$H$247,'Master Budget'!$B30,'Operating Budget Load'!$J$5:$J$247,"Scholarships")+SUMIFS('Personnel Data'!$F$3:$F$198,'Personnel Data'!$D$3:$D$198,'Master Budget'!$B30,'Personnel Data'!$G$3:$G$198,"Scholarships")</f>
        <v>0</v>
      </c>
    </row>
    <row r="31" spans="1:12" x14ac:dyDescent="0.3">
      <c r="A31" t="s">
        <v>99</v>
      </c>
      <c r="B31" s="22" t="s">
        <v>98</v>
      </c>
      <c r="E31" s="1">
        <f>SUMIFS('Operating Budget Load'!$E$5:$E$247,'Operating Budget Load'!$H$5:$H$247,'Master Budget'!$B31,'Operating Budget Load'!$J$5:$J$247,"Instruction")+SUMIFS('Personnel Data'!$F$3:$F$198,'Personnel Data'!$D$3:$D$198,'Master Budget'!$B31,'Personnel Data'!$G$3:$G$198,"Instruction")</f>
        <v>0</v>
      </c>
      <c r="F31" s="1">
        <f>SUMIFS('Operating Budget Load'!$E$5:$E$247,'Operating Budget Load'!$H$5:$H$247,'Master Budget'!$B31,'Operating Budget Load'!$J$5:$J$247,"Academic Support")+SUMIFS('Personnel Data'!$F$3:$F$198,'Personnel Data'!$D$3:$D$198,'Master Budget'!$B31,'Personnel Data'!$G$3:$G$198,"Academic Support")</f>
        <v>0</v>
      </c>
      <c r="G31" s="1">
        <f>SUMIFS('Operating Budget Load'!$E$5:$E$247,'Operating Budget Load'!$H$5:$H$247,'Master Budget'!$B31,'Operating Budget Load'!$J$5:$J$247,"Student Services")+SUMIFS('Personnel Data'!$F$3:$F$198,'Personnel Data'!$D$3:$D$198,'Master Budget'!$B31,'Personnel Data'!$G$3:$G$198,"Student Services")</f>
        <v>0</v>
      </c>
      <c r="H31" s="1">
        <f>SUMIFS('Operating Budget Load'!$E$5:$E$247,'Operating Budget Load'!$H$5:$H$247,'Master Budget'!$B31,'Operating Budget Load'!$J$5:$J$247,"Institutional Support")+SUMIFS('Personnel Data'!$F$3:$F$198,'Personnel Data'!$D$3:$D$198,'Master Budget'!$B31,'Personnel Data'!$G$3:$G$198,"Institutional Support")</f>
        <v>0</v>
      </c>
      <c r="I31" s="1">
        <f>SUMIFS('Operating Budget Load'!$E$5:$E$247,'Operating Budget Load'!$H$5:$H$247,'Master Budget'!$B31,'Operating Budget Load'!$J$5:$J$247,"O&amp;M Plant")+SUMIFS('Personnel Data'!$F$3:$F$198,'Personnel Data'!$D$3:$D$198,'Master Budget'!$B31,'Personnel Data'!$G$3:$G$198,"O&amp;M Plant")</f>
        <v>72190</v>
      </c>
      <c r="J31" s="1">
        <f>SUMIFS('Operating Budget Load'!$E$5:$E$247,'Operating Budget Load'!$H$5:$H$247,'Master Budget'!$B31,'Operating Budget Load'!$J$5:$J$247,"Scholarships")+SUMIFS('Personnel Data'!$F$3:$F$198,'Personnel Data'!$D$3:$D$198,'Master Budget'!$B31,'Personnel Data'!$G$3:$G$198,"Scholarships")</f>
        <v>0</v>
      </c>
    </row>
    <row r="32" spans="1:12" x14ac:dyDescent="0.3">
      <c r="A32" t="s">
        <v>103</v>
      </c>
      <c r="B32" s="22" t="s">
        <v>102</v>
      </c>
      <c r="E32" s="1">
        <f>SUMIFS('Operating Budget Load'!$E$5:$E$247,'Operating Budget Load'!$H$5:$H$247,'Master Budget'!$B32,'Operating Budget Load'!$J$5:$J$247,"Instruction")+SUMIFS('Personnel Data'!$F$3:$F$198,'Personnel Data'!$D$3:$D$198,'Master Budget'!$B32,'Personnel Data'!$G$3:$G$198,"Instruction")</f>
        <v>141669.99119999999</v>
      </c>
      <c r="F32" s="1">
        <f>SUMIFS('Operating Budget Load'!$E$5:$E$247,'Operating Budget Load'!$H$5:$H$247,'Master Budget'!$B32,'Operating Budget Load'!$J$5:$J$247,"Academic Support")+SUMIFS('Personnel Data'!$F$3:$F$198,'Personnel Data'!$D$3:$D$198,'Master Budget'!$B32,'Personnel Data'!$G$3:$G$198,"Academic Support")</f>
        <v>0</v>
      </c>
      <c r="G32" s="1">
        <f>SUMIFS('Operating Budget Load'!$E$5:$E$247,'Operating Budget Load'!$H$5:$H$247,'Master Budget'!$B32,'Operating Budget Load'!$J$5:$J$247,"Student Services")+SUMIFS('Personnel Data'!$F$3:$F$198,'Personnel Data'!$D$3:$D$198,'Master Budget'!$B32,'Personnel Data'!$G$3:$G$198,"Student Services")</f>
        <v>0</v>
      </c>
      <c r="H32" s="1">
        <f>SUMIFS('Operating Budget Load'!$E$5:$E$247,'Operating Budget Load'!$H$5:$H$247,'Master Budget'!$B32,'Operating Budget Load'!$J$5:$J$247,"Institutional Support")+SUMIFS('Personnel Data'!$F$3:$F$198,'Personnel Data'!$D$3:$D$198,'Master Budget'!$B32,'Personnel Data'!$G$3:$G$198,"Institutional Support")</f>
        <v>0</v>
      </c>
      <c r="I32" s="1">
        <f>SUMIFS('Operating Budget Load'!$E$5:$E$247,'Operating Budget Load'!$H$5:$H$247,'Master Budget'!$B32,'Operating Budget Load'!$J$5:$J$247,"O&amp;M Plant")+SUMIFS('Personnel Data'!$F$3:$F$198,'Personnel Data'!$D$3:$D$198,'Master Budget'!$B32,'Personnel Data'!$G$3:$G$198,"O&amp;M Plant")</f>
        <v>0</v>
      </c>
      <c r="J32" s="1">
        <f>SUMIFS('Operating Budget Load'!$E$5:$E$247,'Operating Budget Load'!$H$5:$H$247,'Master Budget'!$B32,'Operating Budget Load'!$J$5:$J$247,"Scholarships")+SUMIFS('Personnel Data'!$F$3:$F$198,'Personnel Data'!$D$3:$D$198,'Master Budget'!$B32,'Personnel Data'!$G$3:$G$198,"Scholarships")</f>
        <v>0</v>
      </c>
    </row>
    <row r="33" spans="1:10" x14ac:dyDescent="0.3">
      <c r="A33" t="s">
        <v>106</v>
      </c>
      <c r="B33" s="22" t="s">
        <v>105</v>
      </c>
      <c r="E33" s="1">
        <f>SUMIFS('Operating Budget Load'!$E$5:$E$247,'Operating Budget Load'!$H$5:$H$247,'Master Budget'!$B33,'Operating Budget Load'!$J$5:$J$247,"Instruction")+SUMIFS('Personnel Data'!$F$3:$F$198,'Personnel Data'!$D$3:$D$198,'Master Budget'!$B33,'Personnel Data'!$G$3:$G$198,"Instruction")</f>
        <v>0</v>
      </c>
      <c r="F33" s="1">
        <f>SUMIFS('Operating Budget Load'!$E$5:$E$247,'Operating Budget Load'!$H$5:$H$247,'Master Budget'!$B33,'Operating Budget Load'!$J$5:$J$247,"Academic Support")+SUMIFS('Personnel Data'!$F$3:$F$198,'Personnel Data'!$D$3:$D$198,'Master Budget'!$B33,'Personnel Data'!$G$3:$G$198,"Academic Support")</f>
        <v>0</v>
      </c>
      <c r="G33" s="1">
        <f>SUMIFS('Operating Budget Load'!$E$5:$E$247,'Operating Budget Load'!$H$5:$H$247,'Master Budget'!$B33,'Operating Budget Load'!$J$5:$J$247,"Student Services")+SUMIFS('Personnel Data'!$F$3:$F$198,'Personnel Data'!$D$3:$D$198,'Master Budget'!$B33,'Personnel Data'!$G$3:$G$198,"Student Services")</f>
        <v>166192.83652000001</v>
      </c>
      <c r="H33" s="1">
        <f>SUMIFS('Operating Budget Load'!$E$5:$E$247,'Operating Budget Load'!$H$5:$H$247,'Master Budget'!$B33,'Operating Budget Load'!$J$5:$J$247,"Institutional Support")+SUMIFS('Personnel Data'!$F$3:$F$198,'Personnel Data'!$D$3:$D$198,'Master Budget'!$B33,'Personnel Data'!$G$3:$G$198,"Institutional Support")</f>
        <v>0</v>
      </c>
      <c r="I33" s="1">
        <f>SUMIFS('Operating Budget Load'!$E$5:$E$247,'Operating Budget Load'!$H$5:$H$247,'Master Budget'!$B33,'Operating Budget Load'!$J$5:$J$247,"O&amp;M Plant")+SUMIFS('Personnel Data'!$F$3:$F$198,'Personnel Data'!$D$3:$D$198,'Master Budget'!$B33,'Personnel Data'!$G$3:$G$198,"O&amp;M Plant")</f>
        <v>0</v>
      </c>
      <c r="J33" s="1">
        <f>SUMIFS('Operating Budget Load'!$E$5:$E$247,'Operating Budget Load'!$H$5:$H$247,'Master Budget'!$B33,'Operating Budget Load'!$J$5:$J$247,"Scholarships")+SUMIFS('Personnel Data'!$F$3:$F$198,'Personnel Data'!$D$3:$D$198,'Master Budget'!$B33,'Personnel Data'!$G$3:$G$198,"Scholarships")</f>
        <v>0</v>
      </c>
    </row>
    <row r="34" spans="1:10" x14ac:dyDescent="0.3">
      <c r="A34" t="s">
        <v>110</v>
      </c>
      <c r="B34" s="22" t="s">
        <v>109</v>
      </c>
      <c r="E34" s="1">
        <f>SUMIFS('Operating Budget Load'!$E$5:$E$247,'Operating Budget Load'!$H$5:$H$247,'Master Budget'!$B34,'Operating Budget Load'!$J$5:$J$247,"Instruction")+SUMIFS('Personnel Data'!$F$3:$F$198,'Personnel Data'!$D$3:$D$198,'Master Budget'!$B34,'Personnel Data'!$G$3:$G$198,"Instruction")</f>
        <v>0</v>
      </c>
      <c r="F34" s="1">
        <f>SUMIFS('Operating Budget Load'!$E$5:$E$247,'Operating Budget Load'!$H$5:$H$247,'Master Budget'!$B34,'Operating Budget Load'!$J$5:$J$247,"Academic Support")+SUMIFS('Personnel Data'!$F$3:$F$198,'Personnel Data'!$D$3:$D$198,'Master Budget'!$B34,'Personnel Data'!$G$3:$G$198,"Academic Support")</f>
        <v>0</v>
      </c>
      <c r="G34" s="1">
        <f>SUMIFS('Operating Budget Load'!$E$5:$E$247,'Operating Budget Load'!$H$5:$H$247,'Master Budget'!$B34,'Operating Budget Load'!$J$5:$J$247,"Student Services")+SUMIFS('Personnel Data'!$F$3:$F$198,'Personnel Data'!$D$3:$D$198,'Master Budget'!$B34,'Personnel Data'!$G$3:$G$198,"Student Services")</f>
        <v>302819.25</v>
      </c>
      <c r="H34" s="1">
        <f>SUMIFS('Operating Budget Load'!$E$5:$E$247,'Operating Budget Load'!$H$5:$H$247,'Master Budget'!$B34,'Operating Budget Load'!$J$5:$J$247,"Institutional Support")+SUMIFS('Personnel Data'!$F$3:$F$198,'Personnel Data'!$D$3:$D$198,'Master Budget'!$B34,'Personnel Data'!$G$3:$G$198,"Institutional Support")</f>
        <v>0</v>
      </c>
      <c r="I34" s="1">
        <f>SUMIFS('Operating Budget Load'!$E$5:$E$247,'Operating Budget Load'!$H$5:$H$247,'Master Budget'!$B34,'Operating Budget Load'!$J$5:$J$247,"O&amp;M Plant")+SUMIFS('Personnel Data'!$F$3:$F$198,'Personnel Data'!$D$3:$D$198,'Master Budget'!$B34,'Personnel Data'!$G$3:$G$198,"O&amp;M Plant")</f>
        <v>0</v>
      </c>
      <c r="J34" s="1">
        <f>SUMIFS('Operating Budget Load'!$E$5:$E$247,'Operating Budget Load'!$H$5:$H$247,'Master Budget'!$B34,'Operating Budget Load'!$J$5:$J$247,"Scholarships")+SUMIFS('Personnel Data'!$F$3:$F$198,'Personnel Data'!$D$3:$D$198,'Master Budget'!$B34,'Personnel Data'!$G$3:$G$198,"Scholarships")</f>
        <v>0</v>
      </c>
    </row>
    <row r="35" spans="1:10" x14ac:dyDescent="0.3">
      <c r="A35" t="s">
        <v>117</v>
      </c>
      <c r="B35" s="22" t="s">
        <v>116</v>
      </c>
      <c r="E35" s="1">
        <f>SUMIFS('Operating Budget Load'!$E$5:$E$247,'Operating Budget Load'!$H$5:$H$247,'Master Budget'!$B35,'Operating Budget Load'!$J$5:$J$247,"Instruction")+SUMIFS('Personnel Data'!$F$3:$F$198,'Personnel Data'!$D$3:$D$198,'Master Budget'!$B35,'Personnel Data'!$G$3:$G$198,"Instruction")</f>
        <v>19496.97</v>
      </c>
      <c r="F35" s="1">
        <f>SUMIFS('Operating Budget Load'!$E$5:$E$247,'Operating Budget Load'!$H$5:$H$247,'Master Budget'!$B35,'Operating Budget Load'!$J$5:$J$247,"Academic Support")+SUMIFS('Personnel Data'!$F$3:$F$198,'Personnel Data'!$D$3:$D$198,'Master Budget'!$B35,'Personnel Data'!$G$3:$G$198,"Academic Support")</f>
        <v>0</v>
      </c>
      <c r="G35" s="1">
        <f>SUMIFS('Operating Budget Load'!$E$5:$E$247,'Operating Budget Load'!$H$5:$H$247,'Master Budget'!$B35,'Operating Budget Load'!$J$5:$J$247,"Student Services")+SUMIFS('Personnel Data'!$F$3:$F$198,'Personnel Data'!$D$3:$D$198,'Master Budget'!$B35,'Personnel Data'!$G$3:$G$198,"Student Services")</f>
        <v>0</v>
      </c>
      <c r="H35" s="1">
        <f>SUMIFS('Operating Budget Load'!$E$5:$E$247,'Operating Budget Load'!$H$5:$H$247,'Master Budget'!$B35,'Operating Budget Load'!$J$5:$J$247,"Institutional Support")+SUMIFS('Personnel Data'!$F$3:$F$198,'Personnel Data'!$D$3:$D$198,'Master Budget'!$B35,'Personnel Data'!$G$3:$G$198,"Institutional Support")</f>
        <v>0</v>
      </c>
      <c r="I35" s="1">
        <f>SUMIFS('Operating Budget Load'!$E$5:$E$247,'Operating Budget Load'!$H$5:$H$247,'Master Budget'!$B35,'Operating Budget Load'!$J$5:$J$247,"O&amp;M Plant")+SUMIFS('Personnel Data'!$F$3:$F$198,'Personnel Data'!$D$3:$D$198,'Master Budget'!$B35,'Personnel Data'!$G$3:$G$198,"O&amp;M Plant")</f>
        <v>0</v>
      </c>
      <c r="J35" s="1">
        <f>SUMIFS('Operating Budget Load'!$E$5:$E$247,'Operating Budget Load'!$H$5:$H$247,'Master Budget'!$B35,'Operating Budget Load'!$J$5:$J$247,"Scholarships")+SUMIFS('Personnel Data'!$F$3:$F$198,'Personnel Data'!$D$3:$D$198,'Master Budget'!$B35,'Personnel Data'!$G$3:$G$198,"Scholarships")</f>
        <v>0</v>
      </c>
    </row>
    <row r="36" spans="1:10" x14ac:dyDescent="0.3">
      <c r="A36" t="s">
        <v>120</v>
      </c>
      <c r="B36" s="22" t="s">
        <v>119</v>
      </c>
      <c r="E36" s="1">
        <f>SUMIFS('Operating Budget Load'!$E$5:$E$247,'Operating Budget Load'!$H$5:$H$247,'Master Budget'!$B36,'Operating Budget Load'!$J$5:$J$247,"Instruction")+SUMIFS('Personnel Data'!$F$3:$F$198,'Personnel Data'!$D$3:$D$198,'Master Budget'!$B36,'Personnel Data'!$G$3:$G$198,"Instruction")</f>
        <v>9635.4699999999993</v>
      </c>
      <c r="F36" s="1">
        <f>SUMIFS('Operating Budget Load'!$E$5:$E$247,'Operating Budget Load'!$H$5:$H$247,'Master Budget'!$B36,'Operating Budget Load'!$J$5:$J$247,"Academic Support")+SUMIFS('Personnel Data'!$F$3:$F$198,'Personnel Data'!$D$3:$D$198,'Master Budget'!$B36,'Personnel Data'!$G$3:$G$198,"Academic Support")</f>
        <v>0</v>
      </c>
      <c r="G36" s="1">
        <f>SUMIFS('Operating Budget Load'!$E$5:$E$247,'Operating Budget Load'!$H$5:$H$247,'Master Budget'!$B36,'Operating Budget Load'!$J$5:$J$247,"Student Services")+SUMIFS('Personnel Data'!$F$3:$F$198,'Personnel Data'!$D$3:$D$198,'Master Budget'!$B36,'Personnel Data'!$G$3:$G$198,"Student Services")</f>
        <v>0</v>
      </c>
      <c r="H36" s="1">
        <f>SUMIFS('Operating Budget Load'!$E$5:$E$247,'Operating Budget Load'!$H$5:$H$247,'Master Budget'!$B36,'Operating Budget Load'!$J$5:$J$247,"Institutional Support")+SUMIFS('Personnel Data'!$F$3:$F$198,'Personnel Data'!$D$3:$D$198,'Master Budget'!$B36,'Personnel Data'!$G$3:$G$198,"Institutional Support")</f>
        <v>0</v>
      </c>
      <c r="I36" s="1">
        <f>SUMIFS('Operating Budget Load'!$E$5:$E$247,'Operating Budget Load'!$H$5:$H$247,'Master Budget'!$B36,'Operating Budget Load'!$J$5:$J$247,"O&amp;M Plant")+SUMIFS('Personnel Data'!$F$3:$F$198,'Personnel Data'!$D$3:$D$198,'Master Budget'!$B36,'Personnel Data'!$G$3:$G$198,"O&amp;M Plant")</f>
        <v>0</v>
      </c>
      <c r="J36" s="1">
        <f>SUMIFS('Operating Budget Load'!$E$5:$E$247,'Operating Budget Load'!$H$5:$H$247,'Master Budget'!$B36,'Operating Budget Load'!$J$5:$J$247,"Scholarships")+SUMIFS('Personnel Data'!$F$3:$F$198,'Personnel Data'!$D$3:$D$198,'Master Budget'!$B36,'Personnel Data'!$G$3:$G$198,"Scholarships")</f>
        <v>0</v>
      </c>
    </row>
    <row r="37" spans="1:10" x14ac:dyDescent="0.3">
      <c r="A37" t="s">
        <v>122</v>
      </c>
      <c r="B37" s="22" t="s">
        <v>121</v>
      </c>
      <c r="E37" s="1">
        <f>SUMIFS('Operating Budget Load'!$E$5:$E$247,'Operating Budget Load'!$H$5:$H$247,'Master Budget'!$B37,'Operating Budget Load'!$J$5:$J$247,"Instruction")+SUMIFS('Personnel Data'!$F$3:$F$198,'Personnel Data'!$D$3:$D$198,'Master Budget'!$B37,'Personnel Data'!$G$3:$G$198,"Instruction")</f>
        <v>4515177.5</v>
      </c>
      <c r="F37" s="1">
        <f>SUMIFS('Operating Budget Load'!$E$5:$E$247,'Operating Budget Load'!$H$5:$H$247,'Master Budget'!$B37,'Operating Budget Load'!$J$5:$J$247,"Academic Support")+SUMIFS('Personnel Data'!$F$3:$F$198,'Personnel Data'!$D$3:$D$198,'Master Budget'!$B37,'Personnel Data'!$G$3:$G$198,"Academic Support")</f>
        <v>0</v>
      </c>
      <c r="G37" s="1">
        <f>SUMIFS('Operating Budget Load'!$E$5:$E$247,'Operating Budget Load'!$H$5:$H$247,'Master Budget'!$B37,'Operating Budget Load'!$J$5:$J$247,"Student Services")+SUMIFS('Personnel Data'!$F$3:$F$198,'Personnel Data'!$D$3:$D$198,'Master Budget'!$B37,'Personnel Data'!$G$3:$G$198,"Student Services")</f>
        <v>0</v>
      </c>
      <c r="H37" s="1">
        <f>SUMIFS('Operating Budget Load'!$E$5:$E$247,'Operating Budget Load'!$H$5:$H$247,'Master Budget'!$B37,'Operating Budget Load'!$J$5:$J$247,"Institutional Support")+SUMIFS('Personnel Data'!$F$3:$F$198,'Personnel Data'!$D$3:$D$198,'Master Budget'!$B37,'Personnel Data'!$G$3:$G$198,"Institutional Support")</f>
        <v>0</v>
      </c>
      <c r="I37" s="1">
        <f>SUMIFS('Operating Budget Load'!$E$5:$E$247,'Operating Budget Load'!$H$5:$H$247,'Master Budget'!$B37,'Operating Budget Load'!$J$5:$J$247,"O&amp;M Plant")+SUMIFS('Personnel Data'!$F$3:$F$198,'Personnel Data'!$D$3:$D$198,'Master Budget'!$B37,'Personnel Data'!$G$3:$G$198,"O&amp;M Plant")</f>
        <v>0</v>
      </c>
      <c r="J37" s="1">
        <f>SUMIFS('Operating Budget Load'!$E$5:$E$247,'Operating Budget Load'!$H$5:$H$247,'Master Budget'!$B37,'Operating Budget Load'!$J$5:$J$247,"Scholarships")+SUMIFS('Personnel Data'!$F$3:$F$198,'Personnel Data'!$D$3:$D$198,'Master Budget'!$B37,'Personnel Data'!$G$3:$G$198,"Scholarships")</f>
        <v>0</v>
      </c>
    </row>
    <row r="38" spans="1:10" x14ac:dyDescent="0.3">
      <c r="A38" t="s">
        <v>124</v>
      </c>
      <c r="B38" s="22" t="s">
        <v>123</v>
      </c>
      <c r="E38" s="1">
        <f>SUMIFS('Operating Budget Load'!$E$5:$E$247,'Operating Budget Load'!$H$5:$H$247,'Master Budget'!$B38,'Operating Budget Load'!$J$5:$J$247,"Instruction")+SUMIFS('Personnel Data'!$F$3:$F$198,'Personnel Data'!$D$3:$D$198,'Master Budget'!$B38,'Personnel Data'!$G$3:$G$198,"Instruction")</f>
        <v>0</v>
      </c>
      <c r="F38" s="1">
        <f>SUMIFS('Operating Budget Load'!$E$5:$E$247,'Operating Budget Load'!$H$5:$H$247,'Master Budget'!$B38,'Operating Budget Load'!$J$5:$J$247,"Academic Support")+SUMIFS('Personnel Data'!$F$3:$F$198,'Personnel Data'!$D$3:$D$198,'Master Budget'!$B38,'Personnel Data'!$G$3:$G$198,"Academic Support")</f>
        <v>1041.68</v>
      </c>
      <c r="G38" s="1">
        <f>SUMIFS('Operating Budget Load'!$E$5:$E$247,'Operating Budget Load'!$H$5:$H$247,'Master Budget'!$B38,'Operating Budget Load'!$J$5:$J$247,"Student Services")+SUMIFS('Personnel Data'!$F$3:$F$198,'Personnel Data'!$D$3:$D$198,'Master Budget'!$B38,'Personnel Data'!$G$3:$G$198,"Student Services")</f>
        <v>0</v>
      </c>
      <c r="H38" s="1">
        <f>SUMIFS('Operating Budget Load'!$E$5:$E$247,'Operating Budget Load'!$H$5:$H$247,'Master Budget'!$B38,'Operating Budget Load'!$J$5:$J$247,"Institutional Support")+SUMIFS('Personnel Data'!$F$3:$F$198,'Personnel Data'!$D$3:$D$198,'Master Budget'!$B38,'Personnel Data'!$G$3:$G$198,"Institutional Support")</f>
        <v>0</v>
      </c>
      <c r="I38" s="1">
        <f>SUMIFS('Operating Budget Load'!$E$5:$E$247,'Operating Budget Load'!$H$5:$H$247,'Master Budget'!$B38,'Operating Budget Load'!$J$5:$J$247,"O&amp;M Plant")+SUMIFS('Personnel Data'!$F$3:$F$198,'Personnel Data'!$D$3:$D$198,'Master Budget'!$B38,'Personnel Data'!$G$3:$G$198,"O&amp;M Plant")</f>
        <v>0</v>
      </c>
      <c r="J38" s="1">
        <f>SUMIFS('Operating Budget Load'!$E$5:$E$247,'Operating Budget Load'!$H$5:$H$247,'Master Budget'!$B38,'Operating Budget Load'!$J$5:$J$247,"Scholarships")+SUMIFS('Personnel Data'!$F$3:$F$198,'Personnel Data'!$D$3:$D$198,'Master Budget'!$B38,'Personnel Data'!$G$3:$G$198,"Scholarships")</f>
        <v>0</v>
      </c>
    </row>
    <row r="39" spans="1:10" x14ac:dyDescent="0.3">
      <c r="A39" t="s">
        <v>127</v>
      </c>
      <c r="B39" s="22" t="s">
        <v>126</v>
      </c>
      <c r="E39" s="1">
        <f>SUMIFS('Operating Budget Load'!$E$5:$E$247,'Operating Budget Load'!$H$5:$H$247,'Master Budget'!$B39,'Operating Budget Load'!$J$5:$J$247,"Instruction")+SUMIFS('Personnel Data'!$F$3:$F$198,'Personnel Data'!$D$3:$D$198,'Master Budget'!$B39,'Personnel Data'!$G$3:$G$198,"Instruction")</f>
        <v>0</v>
      </c>
      <c r="F39" s="1">
        <f>SUMIFS('Operating Budget Load'!$E$5:$E$247,'Operating Budget Load'!$H$5:$H$247,'Master Budget'!$B39,'Operating Budget Load'!$J$5:$J$247,"Academic Support")+SUMIFS('Personnel Data'!$F$3:$F$198,'Personnel Data'!$D$3:$D$198,'Master Budget'!$B39,'Personnel Data'!$G$3:$G$198,"Academic Support")</f>
        <v>0</v>
      </c>
      <c r="G39" s="1">
        <f>SUMIFS('Operating Budget Load'!$E$5:$E$247,'Operating Budget Load'!$H$5:$H$247,'Master Budget'!$B39,'Operating Budget Load'!$J$5:$J$247,"Student Services")+SUMIFS('Personnel Data'!$F$3:$F$198,'Personnel Data'!$D$3:$D$198,'Master Budget'!$B39,'Personnel Data'!$G$3:$G$198,"Student Services")</f>
        <v>0</v>
      </c>
      <c r="H39" s="1">
        <f>SUMIFS('Operating Budget Load'!$E$5:$E$247,'Operating Budget Load'!$H$5:$H$247,'Master Budget'!$B39,'Operating Budget Load'!$J$5:$J$247,"Institutional Support")+SUMIFS('Personnel Data'!$F$3:$F$198,'Personnel Data'!$D$3:$D$198,'Master Budget'!$B39,'Personnel Data'!$G$3:$G$198,"Institutional Support")</f>
        <v>0</v>
      </c>
      <c r="I39" s="1">
        <f>SUMIFS('Operating Budget Load'!$E$5:$E$247,'Operating Budget Load'!$H$5:$H$247,'Master Budget'!$B39,'Operating Budget Load'!$J$5:$J$247,"O&amp;M Plant")+SUMIFS('Personnel Data'!$F$3:$F$198,'Personnel Data'!$D$3:$D$198,'Master Budget'!$B39,'Personnel Data'!$G$3:$G$198,"O&amp;M Plant")</f>
        <v>0</v>
      </c>
      <c r="J39" s="1">
        <f>SUMIFS('Operating Budget Load'!$E$5:$E$247,'Operating Budget Load'!$H$5:$H$247,'Master Budget'!$B39,'Operating Budget Load'!$J$5:$J$247,"Scholarships")+SUMIFS('Personnel Data'!$F$3:$F$198,'Personnel Data'!$D$3:$D$198,'Master Budget'!$B39,'Personnel Data'!$G$3:$G$198,"Scholarships")</f>
        <v>1030243</v>
      </c>
    </row>
    <row r="40" spans="1:10" x14ac:dyDescent="0.3">
      <c r="A40" t="s">
        <v>153</v>
      </c>
      <c r="B40" s="22" t="s">
        <v>152</v>
      </c>
      <c r="E40" s="1">
        <f>SUMIFS('Operating Budget Load'!$E$5:$E$247,'Operating Budget Load'!$H$5:$H$247,'Master Budget'!$B40,'Operating Budget Load'!$J$5:$J$247,"Instruction")+SUMIFS('Personnel Data'!$F$3:$F$198,'Personnel Data'!$D$3:$D$198,'Master Budget'!$B40,'Personnel Data'!$G$3:$G$198,"Instruction")</f>
        <v>0</v>
      </c>
      <c r="F40" s="1">
        <f>SUMIFS('Operating Budget Load'!$E$5:$E$247,'Operating Budget Load'!$H$5:$H$247,'Master Budget'!$B40,'Operating Budget Load'!$J$5:$J$247,"Academic Support")+SUMIFS('Personnel Data'!$F$3:$F$198,'Personnel Data'!$D$3:$D$198,'Master Budget'!$B40,'Personnel Data'!$G$3:$G$198,"Academic Support")</f>
        <v>0</v>
      </c>
      <c r="G40" s="1">
        <f>SUMIFS('Operating Budget Load'!$E$5:$E$247,'Operating Budget Load'!$H$5:$H$247,'Master Budget'!$B40,'Operating Budget Load'!$J$5:$J$247,"Student Services")+SUMIFS('Personnel Data'!$F$3:$F$198,'Personnel Data'!$D$3:$D$198,'Master Budget'!$B40,'Personnel Data'!$G$3:$G$198,"Student Services")</f>
        <v>192482.32</v>
      </c>
      <c r="H40" s="1">
        <f>SUMIFS('Operating Budget Load'!$E$5:$E$247,'Operating Budget Load'!$H$5:$H$247,'Master Budget'!$B40,'Operating Budget Load'!$J$5:$J$247,"Institutional Support")+SUMIFS('Personnel Data'!$F$3:$F$198,'Personnel Data'!$D$3:$D$198,'Master Budget'!$B40,'Personnel Data'!$G$3:$G$198,"Institutional Support")</f>
        <v>0</v>
      </c>
      <c r="I40" s="1">
        <f>SUMIFS('Operating Budget Load'!$E$5:$E$247,'Operating Budget Load'!$H$5:$H$247,'Master Budget'!$B40,'Operating Budget Load'!$J$5:$J$247,"O&amp;M Plant")+SUMIFS('Personnel Data'!$F$3:$F$198,'Personnel Data'!$D$3:$D$198,'Master Budget'!$B40,'Personnel Data'!$G$3:$G$198,"O&amp;M Plant")</f>
        <v>0</v>
      </c>
      <c r="J40" s="1">
        <f>SUMIFS('Operating Budget Load'!$E$5:$E$247,'Operating Budget Load'!$H$5:$H$247,'Master Budget'!$B40,'Operating Budget Load'!$J$5:$J$247,"Scholarships")+SUMIFS('Personnel Data'!$F$3:$F$198,'Personnel Data'!$D$3:$D$198,'Master Budget'!$B40,'Personnel Data'!$G$3:$G$198,"Scholarships")</f>
        <v>0</v>
      </c>
    </row>
    <row r="41" spans="1:10" x14ac:dyDescent="0.3">
      <c r="A41" t="s">
        <v>161</v>
      </c>
      <c r="B41" s="22" t="s">
        <v>160</v>
      </c>
      <c r="E41" s="1">
        <f>SUMIFS('Operating Budget Load'!$E$5:$E$247,'Operating Budget Load'!$H$5:$H$247,'Master Budget'!$B41,'Operating Budget Load'!$J$5:$J$247,"Instruction")+SUMIFS('Personnel Data'!$F$3:$F$198,'Personnel Data'!$D$3:$D$198,'Master Budget'!$B41,'Personnel Data'!$G$3:$G$198,"Instruction")</f>
        <v>7403.119999999999</v>
      </c>
      <c r="F41" s="1">
        <f>SUMIFS('Operating Budget Load'!$E$5:$E$247,'Operating Budget Load'!$H$5:$H$247,'Master Budget'!$B41,'Operating Budget Load'!$J$5:$J$247,"Academic Support")+SUMIFS('Personnel Data'!$F$3:$F$198,'Personnel Data'!$D$3:$D$198,'Master Budget'!$B41,'Personnel Data'!$G$3:$G$198,"Academic Support")</f>
        <v>0</v>
      </c>
      <c r="G41" s="1">
        <f>SUMIFS('Operating Budget Load'!$E$5:$E$247,'Operating Budget Load'!$H$5:$H$247,'Master Budget'!$B41,'Operating Budget Load'!$J$5:$J$247,"Student Services")+SUMIFS('Personnel Data'!$F$3:$F$198,'Personnel Data'!$D$3:$D$198,'Master Budget'!$B41,'Personnel Data'!$G$3:$G$198,"Student Services")</f>
        <v>0</v>
      </c>
      <c r="H41" s="1">
        <f>SUMIFS('Operating Budget Load'!$E$5:$E$247,'Operating Budget Load'!$H$5:$H$247,'Master Budget'!$B41,'Operating Budget Load'!$J$5:$J$247,"Institutional Support")+SUMIFS('Personnel Data'!$F$3:$F$198,'Personnel Data'!$D$3:$D$198,'Master Budget'!$B41,'Personnel Data'!$G$3:$G$198,"Institutional Support")</f>
        <v>0</v>
      </c>
      <c r="I41" s="1">
        <f>SUMIFS('Operating Budget Load'!$E$5:$E$247,'Operating Budget Load'!$H$5:$H$247,'Master Budget'!$B41,'Operating Budget Load'!$J$5:$J$247,"O&amp;M Plant")+SUMIFS('Personnel Data'!$F$3:$F$198,'Personnel Data'!$D$3:$D$198,'Master Budget'!$B41,'Personnel Data'!$G$3:$G$198,"O&amp;M Plant")</f>
        <v>0</v>
      </c>
      <c r="J41" s="1">
        <f>SUMIFS('Operating Budget Load'!$E$5:$E$247,'Operating Budget Load'!$H$5:$H$247,'Master Budget'!$B41,'Operating Budget Load'!$J$5:$J$247,"Scholarships")+SUMIFS('Personnel Data'!$F$3:$F$198,'Personnel Data'!$D$3:$D$198,'Master Budget'!$B41,'Personnel Data'!$G$3:$G$198,"Scholarships")</f>
        <v>0</v>
      </c>
    </row>
    <row r="42" spans="1:10" x14ac:dyDescent="0.3">
      <c r="A42" t="s">
        <v>163</v>
      </c>
      <c r="B42" s="22" t="s">
        <v>162</v>
      </c>
      <c r="E42" s="1">
        <f>SUMIFS('Operating Budget Load'!$E$5:$E$247,'Operating Budget Load'!$H$5:$H$247,'Master Budget'!$B42,'Operating Budget Load'!$J$5:$J$247,"Instruction")+SUMIFS('Personnel Data'!$F$3:$F$198,'Personnel Data'!$D$3:$D$198,'Master Budget'!$B42,'Personnel Data'!$G$3:$G$198,"Instruction")</f>
        <v>1187.5</v>
      </c>
      <c r="F42" s="1">
        <f>SUMIFS('Operating Budget Load'!$E$5:$E$247,'Operating Budget Load'!$H$5:$H$247,'Master Budget'!$B42,'Operating Budget Load'!$J$5:$J$247,"Academic Support")+SUMIFS('Personnel Data'!$F$3:$F$198,'Personnel Data'!$D$3:$D$198,'Master Budget'!$B42,'Personnel Data'!$G$3:$G$198,"Academic Support")</f>
        <v>0</v>
      </c>
      <c r="G42" s="1">
        <f>SUMIFS('Operating Budget Load'!$E$5:$E$247,'Operating Budget Load'!$H$5:$H$247,'Master Budget'!$B42,'Operating Budget Load'!$J$5:$J$247,"Student Services")+SUMIFS('Personnel Data'!$F$3:$F$198,'Personnel Data'!$D$3:$D$198,'Master Budget'!$B42,'Personnel Data'!$G$3:$G$198,"Student Services")</f>
        <v>0</v>
      </c>
      <c r="H42" s="1">
        <f>SUMIFS('Operating Budget Load'!$E$5:$E$247,'Operating Budget Load'!$H$5:$H$247,'Master Budget'!$B42,'Operating Budget Load'!$J$5:$J$247,"Institutional Support")+SUMIFS('Personnel Data'!$F$3:$F$198,'Personnel Data'!$D$3:$D$198,'Master Budget'!$B42,'Personnel Data'!$G$3:$G$198,"Institutional Support")</f>
        <v>0</v>
      </c>
      <c r="I42" s="1">
        <f>SUMIFS('Operating Budget Load'!$E$5:$E$247,'Operating Budget Load'!$H$5:$H$247,'Master Budget'!$B42,'Operating Budget Load'!$J$5:$J$247,"O&amp;M Plant")+SUMIFS('Personnel Data'!$F$3:$F$198,'Personnel Data'!$D$3:$D$198,'Master Budget'!$B42,'Personnel Data'!$G$3:$G$198,"O&amp;M Plant")</f>
        <v>0</v>
      </c>
      <c r="J42" s="1">
        <f>SUMIFS('Operating Budget Load'!$E$5:$E$247,'Operating Budget Load'!$H$5:$H$247,'Master Budget'!$B42,'Operating Budget Load'!$J$5:$J$247,"Scholarships")+SUMIFS('Personnel Data'!$F$3:$F$198,'Personnel Data'!$D$3:$D$198,'Master Budget'!$B42,'Personnel Data'!$G$3:$G$198,"Scholarships")</f>
        <v>0</v>
      </c>
    </row>
    <row r="43" spans="1:10" x14ac:dyDescent="0.3">
      <c r="A43" t="s">
        <v>166</v>
      </c>
      <c r="B43" s="22" t="s">
        <v>165</v>
      </c>
      <c r="E43" s="1">
        <f>SUMIFS('Operating Budget Load'!$E$5:$E$247,'Operating Budget Load'!$H$5:$H$247,'Master Budget'!$B43,'Operating Budget Load'!$J$5:$J$247,"Instruction")+SUMIFS('Personnel Data'!$F$3:$F$198,'Personnel Data'!$D$3:$D$198,'Master Budget'!$B43,'Personnel Data'!$G$3:$G$198,"Instruction")</f>
        <v>0</v>
      </c>
      <c r="F43" s="1">
        <f>SUMIFS('Operating Budget Load'!$E$5:$E$247,'Operating Budget Load'!$H$5:$H$247,'Master Budget'!$B43,'Operating Budget Load'!$J$5:$J$247,"Academic Support")+SUMIFS('Personnel Data'!$F$3:$F$198,'Personnel Data'!$D$3:$D$198,'Master Budget'!$B43,'Personnel Data'!$G$3:$G$198,"Academic Support")</f>
        <v>0</v>
      </c>
      <c r="G43" s="1">
        <f>SUMIFS('Operating Budget Load'!$E$5:$E$247,'Operating Budget Load'!$H$5:$H$247,'Master Budget'!$B43,'Operating Budget Load'!$J$5:$J$247,"Student Services")+SUMIFS('Personnel Data'!$F$3:$F$198,'Personnel Data'!$D$3:$D$198,'Master Budget'!$B43,'Personnel Data'!$G$3:$G$198,"Student Services")</f>
        <v>0</v>
      </c>
      <c r="H43" s="1">
        <f>SUMIFS('Operating Budget Load'!$E$5:$E$247,'Operating Budget Load'!$H$5:$H$247,'Master Budget'!$B43,'Operating Budget Load'!$J$5:$J$247,"Institutional Support")+SUMIFS('Personnel Data'!$F$3:$F$198,'Personnel Data'!$D$3:$D$198,'Master Budget'!$B43,'Personnel Data'!$G$3:$G$198,"Institutional Support")</f>
        <v>179348.9228</v>
      </c>
      <c r="I43" s="1">
        <f>SUMIFS('Operating Budget Load'!$E$5:$E$247,'Operating Budget Load'!$H$5:$H$247,'Master Budget'!$B43,'Operating Budget Load'!$J$5:$J$247,"O&amp;M Plant")+SUMIFS('Personnel Data'!$F$3:$F$198,'Personnel Data'!$D$3:$D$198,'Master Budget'!$B43,'Personnel Data'!$G$3:$G$198,"O&amp;M Plant")</f>
        <v>0</v>
      </c>
      <c r="J43" s="1">
        <f>SUMIFS('Operating Budget Load'!$E$5:$E$247,'Operating Budget Load'!$H$5:$H$247,'Master Budget'!$B43,'Operating Budget Load'!$J$5:$J$247,"Scholarships")+SUMIFS('Personnel Data'!$F$3:$F$198,'Personnel Data'!$D$3:$D$198,'Master Budget'!$B43,'Personnel Data'!$G$3:$G$198,"Scholarships")</f>
        <v>0</v>
      </c>
    </row>
    <row r="44" spans="1:10" x14ac:dyDescent="0.3">
      <c r="A44" t="s">
        <v>168</v>
      </c>
      <c r="B44" s="22" t="s">
        <v>167</v>
      </c>
      <c r="E44" s="1">
        <f>SUMIFS('Operating Budget Load'!$E$5:$E$247,'Operating Budget Load'!$H$5:$H$247,'Master Budget'!$B44,'Operating Budget Load'!$J$5:$J$247,"Instruction")+SUMIFS('Personnel Data'!$F$3:$F$198,'Personnel Data'!$D$3:$D$198,'Master Budget'!$B44,'Personnel Data'!$G$3:$G$198,"Instruction")</f>
        <v>9602.7999999999993</v>
      </c>
      <c r="F44" s="1">
        <f>SUMIFS('Operating Budget Load'!$E$5:$E$247,'Operating Budget Load'!$H$5:$H$247,'Master Budget'!$B44,'Operating Budget Load'!$J$5:$J$247,"Academic Support")+SUMIFS('Personnel Data'!$F$3:$F$198,'Personnel Data'!$D$3:$D$198,'Master Budget'!$B44,'Personnel Data'!$G$3:$G$198,"Academic Support")</f>
        <v>0</v>
      </c>
      <c r="G44" s="1">
        <f>SUMIFS('Operating Budget Load'!$E$5:$E$247,'Operating Budget Load'!$H$5:$H$247,'Master Budget'!$B44,'Operating Budget Load'!$J$5:$J$247,"Student Services")+SUMIFS('Personnel Data'!$F$3:$F$198,'Personnel Data'!$D$3:$D$198,'Master Budget'!$B44,'Personnel Data'!$G$3:$G$198,"Student Services")</f>
        <v>0</v>
      </c>
      <c r="H44" s="1">
        <f>SUMIFS('Operating Budget Load'!$E$5:$E$247,'Operating Budget Load'!$H$5:$H$247,'Master Budget'!$B44,'Operating Budget Load'!$J$5:$J$247,"Institutional Support")+SUMIFS('Personnel Data'!$F$3:$F$198,'Personnel Data'!$D$3:$D$198,'Master Budget'!$B44,'Personnel Data'!$G$3:$G$198,"Institutional Support")</f>
        <v>0</v>
      </c>
      <c r="I44" s="1">
        <f>SUMIFS('Operating Budget Load'!$E$5:$E$247,'Operating Budget Load'!$H$5:$H$247,'Master Budget'!$B44,'Operating Budget Load'!$J$5:$J$247,"O&amp;M Plant")+SUMIFS('Personnel Data'!$F$3:$F$198,'Personnel Data'!$D$3:$D$198,'Master Budget'!$B44,'Personnel Data'!$G$3:$G$198,"O&amp;M Plant")</f>
        <v>0</v>
      </c>
      <c r="J44" s="1">
        <f>SUMIFS('Operating Budget Load'!$E$5:$E$247,'Operating Budget Load'!$H$5:$H$247,'Master Budget'!$B44,'Operating Budget Load'!$J$5:$J$247,"Scholarships")+SUMIFS('Personnel Data'!$F$3:$F$198,'Personnel Data'!$D$3:$D$198,'Master Budget'!$B44,'Personnel Data'!$G$3:$G$198,"Scholarships")</f>
        <v>0</v>
      </c>
    </row>
    <row r="45" spans="1:10" x14ac:dyDescent="0.3">
      <c r="A45" t="s">
        <v>171</v>
      </c>
      <c r="B45" s="22" t="s">
        <v>170</v>
      </c>
      <c r="E45" s="1">
        <f>SUMIFS('Operating Budget Load'!$E$5:$E$247,'Operating Budget Load'!$H$5:$H$247,'Master Budget'!$B45,'Operating Budget Load'!$J$5:$J$247,"Instruction")+SUMIFS('Personnel Data'!$F$3:$F$198,'Personnel Data'!$D$3:$D$198,'Master Budget'!$B45,'Personnel Data'!$G$3:$G$198,"Instruction")</f>
        <v>282900.68561042799</v>
      </c>
      <c r="F45" s="1">
        <f>SUMIFS('Operating Budget Load'!$E$5:$E$247,'Operating Budget Load'!$H$5:$H$247,'Master Budget'!$B45,'Operating Budget Load'!$J$5:$J$247,"Academic Support")+SUMIFS('Personnel Data'!$F$3:$F$198,'Personnel Data'!$D$3:$D$198,'Master Budget'!$B45,'Personnel Data'!$G$3:$G$198,"Academic Support")</f>
        <v>0</v>
      </c>
      <c r="G45" s="1">
        <f>SUMIFS('Operating Budget Load'!$E$5:$E$247,'Operating Budget Load'!$H$5:$H$247,'Master Budget'!$B45,'Operating Budget Load'!$J$5:$J$247,"Student Services")+SUMIFS('Personnel Data'!$F$3:$F$198,'Personnel Data'!$D$3:$D$198,'Master Budget'!$B45,'Personnel Data'!$G$3:$G$198,"Student Services")</f>
        <v>0</v>
      </c>
      <c r="H45" s="1">
        <f>SUMIFS('Operating Budget Load'!$E$5:$E$247,'Operating Budget Load'!$H$5:$H$247,'Master Budget'!$B45,'Operating Budget Load'!$J$5:$J$247,"Institutional Support")+SUMIFS('Personnel Data'!$F$3:$F$198,'Personnel Data'!$D$3:$D$198,'Master Budget'!$B45,'Personnel Data'!$G$3:$G$198,"Institutional Support")</f>
        <v>0</v>
      </c>
      <c r="I45" s="1">
        <f>SUMIFS('Operating Budget Load'!$E$5:$E$247,'Operating Budget Load'!$H$5:$H$247,'Master Budget'!$B45,'Operating Budget Load'!$J$5:$J$247,"O&amp;M Plant")+SUMIFS('Personnel Data'!$F$3:$F$198,'Personnel Data'!$D$3:$D$198,'Master Budget'!$B45,'Personnel Data'!$G$3:$G$198,"O&amp;M Plant")</f>
        <v>0</v>
      </c>
      <c r="J45" s="1">
        <f>SUMIFS('Operating Budget Load'!$E$5:$E$247,'Operating Budget Load'!$H$5:$H$247,'Master Budget'!$B45,'Operating Budget Load'!$J$5:$J$247,"Scholarships")+SUMIFS('Personnel Data'!$F$3:$F$198,'Personnel Data'!$D$3:$D$198,'Master Budget'!$B45,'Personnel Data'!$G$3:$G$198,"Scholarships")</f>
        <v>0</v>
      </c>
    </row>
    <row r="46" spans="1:10" x14ac:dyDescent="0.3">
      <c r="A46" t="s">
        <v>173</v>
      </c>
      <c r="B46" s="22" t="s">
        <v>172</v>
      </c>
      <c r="E46" s="1">
        <f>SUMIFS('Operating Budget Load'!$E$5:$E$247,'Operating Budget Load'!$H$5:$H$247,'Master Budget'!$B46,'Operating Budget Load'!$J$5:$J$247,"Instruction")+SUMIFS('Personnel Data'!$F$3:$F$198,'Personnel Data'!$D$3:$D$198,'Master Budget'!$B46,'Personnel Data'!$G$3:$G$198,"Instruction")</f>
        <v>0</v>
      </c>
      <c r="F46" s="1">
        <f>SUMIFS('Operating Budget Load'!$E$5:$E$247,'Operating Budget Load'!$H$5:$H$247,'Master Budget'!$B46,'Operating Budget Load'!$J$5:$J$247,"Academic Support")+SUMIFS('Personnel Data'!$F$3:$F$198,'Personnel Data'!$D$3:$D$198,'Master Budget'!$B46,'Personnel Data'!$G$3:$G$198,"Academic Support")</f>
        <v>0</v>
      </c>
      <c r="G46" s="1">
        <f>SUMIFS('Operating Budget Load'!$E$5:$E$247,'Operating Budget Load'!$H$5:$H$247,'Master Budget'!$B46,'Operating Budget Load'!$J$5:$J$247,"Student Services")+SUMIFS('Personnel Data'!$F$3:$F$198,'Personnel Data'!$D$3:$D$198,'Master Budget'!$B46,'Personnel Data'!$G$3:$G$198,"Student Services")</f>
        <v>0</v>
      </c>
      <c r="H46" s="1">
        <f>SUMIFS('Operating Budget Load'!$E$5:$E$247,'Operating Budget Load'!$H$5:$H$247,'Master Budget'!$B46,'Operating Budget Load'!$J$5:$J$247,"Institutional Support")+SUMIFS('Personnel Data'!$F$3:$F$198,'Personnel Data'!$D$3:$D$198,'Master Budget'!$B46,'Personnel Data'!$G$3:$G$198,"Institutional Support")</f>
        <v>107077.02848834242</v>
      </c>
      <c r="I46" s="1">
        <f>SUMIFS('Operating Budget Load'!$E$5:$E$247,'Operating Budget Load'!$H$5:$H$247,'Master Budget'!$B46,'Operating Budget Load'!$J$5:$J$247,"O&amp;M Plant")+SUMIFS('Personnel Data'!$F$3:$F$198,'Personnel Data'!$D$3:$D$198,'Master Budget'!$B46,'Personnel Data'!$G$3:$G$198,"O&amp;M Plant")</f>
        <v>0</v>
      </c>
      <c r="J46" s="1">
        <f>SUMIFS('Operating Budget Load'!$E$5:$E$247,'Operating Budget Load'!$H$5:$H$247,'Master Budget'!$B46,'Operating Budget Load'!$J$5:$J$247,"Scholarships")+SUMIFS('Personnel Data'!$F$3:$F$198,'Personnel Data'!$D$3:$D$198,'Master Budget'!$B46,'Personnel Data'!$G$3:$G$198,"Scholarships")</f>
        <v>0</v>
      </c>
    </row>
    <row r="47" spans="1:10" x14ac:dyDescent="0.3">
      <c r="A47" t="s">
        <v>177</v>
      </c>
      <c r="B47" s="22" t="s">
        <v>176</v>
      </c>
      <c r="E47" s="1">
        <f>SUMIFS('Operating Budget Load'!$E$5:$E$247,'Operating Budget Load'!$H$5:$H$247,'Master Budget'!$B47,'Operating Budget Load'!$J$5:$J$247,"Instruction")+SUMIFS('Personnel Data'!$F$3:$F$198,'Personnel Data'!$D$3:$D$198,'Master Budget'!$B47,'Personnel Data'!$G$3:$G$198,"Instruction")</f>
        <v>0</v>
      </c>
      <c r="F47" s="1">
        <f>SUMIFS('Operating Budget Load'!$E$5:$E$247,'Operating Budget Load'!$H$5:$H$247,'Master Budget'!$B47,'Operating Budget Load'!$J$5:$J$247,"Academic Support")+SUMIFS('Personnel Data'!$F$3:$F$198,'Personnel Data'!$D$3:$D$198,'Master Budget'!$B47,'Personnel Data'!$G$3:$G$198,"Academic Support")</f>
        <v>0</v>
      </c>
      <c r="G47" s="1">
        <f>SUMIFS('Operating Budget Load'!$E$5:$E$247,'Operating Budget Load'!$H$5:$H$247,'Master Budget'!$B47,'Operating Budget Load'!$J$5:$J$247,"Student Services")+SUMIFS('Personnel Data'!$F$3:$F$198,'Personnel Data'!$D$3:$D$198,'Master Budget'!$B47,'Personnel Data'!$G$3:$G$198,"Student Services")</f>
        <v>0</v>
      </c>
      <c r="H47" s="1">
        <f>SUMIFS('Operating Budget Load'!$E$5:$E$247,'Operating Budget Load'!$H$5:$H$247,'Master Budget'!$B47,'Operating Budget Load'!$J$5:$J$247,"Institutional Support")+SUMIFS('Personnel Data'!$F$3:$F$198,'Personnel Data'!$D$3:$D$198,'Master Budget'!$B47,'Personnel Data'!$G$3:$G$198,"Institutional Support")</f>
        <v>26916.03</v>
      </c>
      <c r="I47" s="1">
        <f>SUMIFS('Operating Budget Load'!$E$5:$E$247,'Operating Budget Load'!$H$5:$H$247,'Master Budget'!$B47,'Operating Budget Load'!$J$5:$J$247,"O&amp;M Plant")+SUMIFS('Personnel Data'!$F$3:$F$198,'Personnel Data'!$D$3:$D$198,'Master Budget'!$B47,'Personnel Data'!$G$3:$G$198,"O&amp;M Plant")</f>
        <v>0</v>
      </c>
      <c r="J47" s="1">
        <f>SUMIFS('Operating Budget Load'!$E$5:$E$247,'Operating Budget Load'!$H$5:$H$247,'Master Budget'!$B47,'Operating Budget Load'!$J$5:$J$247,"Scholarships")+SUMIFS('Personnel Data'!$F$3:$F$198,'Personnel Data'!$D$3:$D$198,'Master Budget'!$B47,'Personnel Data'!$G$3:$G$198,"Scholarships")</f>
        <v>0</v>
      </c>
    </row>
    <row r="48" spans="1:10" x14ac:dyDescent="0.3">
      <c r="A48" t="s">
        <v>125</v>
      </c>
      <c r="B48" s="22" t="s">
        <v>179</v>
      </c>
      <c r="E48" s="1">
        <f>SUMIFS('Operating Budget Load'!$E$5:$E$247,'Operating Budget Load'!$H$5:$H$247,'Master Budget'!$B48,'Operating Budget Load'!$J$5:$J$247,"Instruction")+SUMIFS('Personnel Data'!$F$3:$F$198,'Personnel Data'!$D$3:$D$198,'Master Budget'!$B48,'Personnel Data'!$G$3:$G$198,"Instruction")</f>
        <v>24358</v>
      </c>
      <c r="F48" s="1">
        <f>SUMIFS('Operating Budget Load'!$E$5:$E$247,'Operating Budget Load'!$H$5:$H$247,'Master Budget'!$B48,'Operating Budget Load'!$J$5:$J$247,"Academic Support")+SUMIFS('Personnel Data'!$F$3:$F$198,'Personnel Data'!$D$3:$D$198,'Master Budget'!$B48,'Personnel Data'!$G$3:$G$198,"Academic Support")</f>
        <v>0</v>
      </c>
      <c r="G48" s="1">
        <f>SUMIFS('Operating Budget Load'!$E$5:$E$247,'Operating Budget Load'!$H$5:$H$247,'Master Budget'!$B48,'Operating Budget Load'!$J$5:$J$247,"Student Services")+SUMIFS('Personnel Data'!$F$3:$F$198,'Personnel Data'!$D$3:$D$198,'Master Budget'!$B48,'Personnel Data'!$G$3:$G$198,"Student Services")</f>
        <v>0</v>
      </c>
      <c r="H48" s="1">
        <f>SUMIFS('Operating Budget Load'!$E$5:$E$247,'Operating Budget Load'!$H$5:$H$247,'Master Budget'!$B48,'Operating Budget Load'!$J$5:$J$247,"Institutional Support")+SUMIFS('Personnel Data'!$F$3:$F$198,'Personnel Data'!$D$3:$D$198,'Master Budget'!$B48,'Personnel Data'!$G$3:$G$198,"Institutional Support")</f>
        <v>0</v>
      </c>
      <c r="I48" s="1">
        <f>SUMIFS('Operating Budget Load'!$E$5:$E$247,'Operating Budget Load'!$H$5:$H$247,'Master Budget'!$B48,'Operating Budget Load'!$J$5:$J$247,"O&amp;M Plant")+SUMIFS('Personnel Data'!$F$3:$F$198,'Personnel Data'!$D$3:$D$198,'Master Budget'!$B48,'Personnel Data'!$G$3:$G$198,"O&amp;M Plant")</f>
        <v>0</v>
      </c>
      <c r="J48" s="1">
        <f>SUMIFS('Operating Budget Load'!$E$5:$E$247,'Operating Budget Load'!$H$5:$H$247,'Master Budget'!$B48,'Operating Budget Load'!$J$5:$J$247,"Scholarships")+SUMIFS('Personnel Data'!$F$3:$F$198,'Personnel Data'!$D$3:$D$198,'Master Budget'!$B48,'Personnel Data'!$G$3:$G$198,"Scholarships")</f>
        <v>0</v>
      </c>
    </row>
    <row r="49" spans="1:10" x14ac:dyDescent="0.3">
      <c r="A49" t="s">
        <v>181</v>
      </c>
      <c r="B49" s="22" t="s">
        <v>180</v>
      </c>
      <c r="E49" s="1">
        <f>SUMIFS('Operating Budget Load'!$E$5:$E$247,'Operating Budget Load'!$H$5:$H$247,'Master Budget'!$B49,'Operating Budget Load'!$J$5:$J$247,"Instruction")+SUMIFS('Personnel Data'!$F$3:$F$198,'Personnel Data'!$D$3:$D$198,'Master Budget'!$B49,'Personnel Data'!$G$3:$G$198,"Instruction")</f>
        <v>0</v>
      </c>
      <c r="F49" s="1">
        <f>SUMIFS('Operating Budget Load'!$E$5:$E$247,'Operating Budget Load'!$H$5:$H$247,'Master Budget'!$B49,'Operating Budget Load'!$J$5:$J$247,"Academic Support")+SUMIFS('Personnel Data'!$F$3:$F$198,'Personnel Data'!$D$3:$D$198,'Master Budget'!$B49,'Personnel Data'!$G$3:$G$198,"Academic Support")</f>
        <v>0</v>
      </c>
      <c r="G49" s="1">
        <f>SUMIFS('Operating Budget Load'!$E$5:$E$247,'Operating Budget Load'!$H$5:$H$247,'Master Budget'!$B49,'Operating Budget Load'!$J$5:$J$247,"Student Services")+SUMIFS('Personnel Data'!$F$3:$F$198,'Personnel Data'!$D$3:$D$198,'Master Budget'!$B49,'Personnel Data'!$G$3:$G$198,"Student Services")</f>
        <v>0</v>
      </c>
      <c r="H49" s="1">
        <f>SUMIFS('Operating Budget Load'!$E$5:$E$247,'Operating Budget Load'!$H$5:$H$247,'Master Budget'!$B49,'Operating Budget Load'!$J$5:$J$247,"Institutional Support")+SUMIFS('Personnel Data'!$F$3:$F$198,'Personnel Data'!$D$3:$D$198,'Master Budget'!$B49,'Personnel Data'!$G$3:$G$198,"Institutional Support")</f>
        <v>209300.14866399998</v>
      </c>
      <c r="I49" s="1">
        <f>SUMIFS('Operating Budget Load'!$E$5:$E$247,'Operating Budget Load'!$H$5:$H$247,'Master Budget'!$B49,'Operating Budget Load'!$J$5:$J$247,"O&amp;M Plant")+SUMIFS('Personnel Data'!$F$3:$F$198,'Personnel Data'!$D$3:$D$198,'Master Budget'!$B49,'Personnel Data'!$G$3:$G$198,"O&amp;M Plant")</f>
        <v>0</v>
      </c>
      <c r="J49" s="1">
        <f>SUMIFS('Operating Budget Load'!$E$5:$E$247,'Operating Budget Load'!$H$5:$H$247,'Master Budget'!$B49,'Operating Budget Load'!$J$5:$J$247,"Scholarships")+SUMIFS('Personnel Data'!$F$3:$F$198,'Personnel Data'!$D$3:$D$198,'Master Budget'!$B49,'Personnel Data'!$G$3:$G$198,"Scholarships")</f>
        <v>0</v>
      </c>
    </row>
    <row r="50" spans="1:10" x14ac:dyDescent="0.3">
      <c r="A50" t="s">
        <v>183</v>
      </c>
      <c r="B50" s="22" t="s">
        <v>182</v>
      </c>
      <c r="E50" s="1">
        <f>SUMIFS('Operating Budget Load'!$E$5:$E$247,'Operating Budget Load'!$H$5:$H$247,'Master Budget'!$B50,'Operating Budget Load'!$J$5:$J$247,"Instruction")+SUMIFS('Personnel Data'!$F$3:$F$198,'Personnel Data'!$D$3:$D$198,'Master Budget'!$B50,'Personnel Data'!$G$3:$G$198,"Instruction")</f>
        <v>0</v>
      </c>
      <c r="F50" s="1">
        <f>SUMIFS('Operating Budget Load'!$E$5:$E$247,'Operating Budget Load'!$H$5:$H$247,'Master Budget'!$B50,'Operating Budget Load'!$J$5:$J$247,"Academic Support")+SUMIFS('Personnel Data'!$F$3:$F$198,'Personnel Data'!$D$3:$D$198,'Master Budget'!$B50,'Personnel Data'!$G$3:$G$198,"Academic Support")</f>
        <v>307108.46160000004</v>
      </c>
      <c r="G50" s="1">
        <f>SUMIFS('Operating Budget Load'!$E$5:$E$247,'Operating Budget Load'!$H$5:$H$247,'Master Budget'!$B50,'Operating Budget Load'!$J$5:$J$247,"Student Services")+SUMIFS('Personnel Data'!$F$3:$F$198,'Personnel Data'!$D$3:$D$198,'Master Budget'!$B50,'Personnel Data'!$G$3:$G$198,"Student Services")</f>
        <v>0</v>
      </c>
      <c r="H50" s="1">
        <f>SUMIFS('Operating Budget Load'!$E$5:$E$247,'Operating Budget Load'!$H$5:$H$247,'Master Budget'!$B50,'Operating Budget Load'!$J$5:$J$247,"Institutional Support")+SUMIFS('Personnel Data'!$F$3:$F$198,'Personnel Data'!$D$3:$D$198,'Master Budget'!$B50,'Personnel Data'!$G$3:$G$198,"Institutional Support")</f>
        <v>0</v>
      </c>
      <c r="I50" s="1">
        <f>SUMIFS('Operating Budget Load'!$E$5:$E$247,'Operating Budget Load'!$H$5:$H$247,'Master Budget'!$B50,'Operating Budget Load'!$J$5:$J$247,"O&amp;M Plant")+SUMIFS('Personnel Data'!$F$3:$F$198,'Personnel Data'!$D$3:$D$198,'Master Budget'!$B50,'Personnel Data'!$G$3:$G$198,"O&amp;M Plant")</f>
        <v>0</v>
      </c>
      <c r="J50" s="1">
        <f>SUMIFS('Operating Budget Load'!$E$5:$E$247,'Operating Budget Load'!$H$5:$H$247,'Master Budget'!$B50,'Operating Budget Load'!$J$5:$J$247,"Scholarships")+SUMIFS('Personnel Data'!$F$3:$F$198,'Personnel Data'!$D$3:$D$198,'Master Budget'!$B50,'Personnel Data'!$G$3:$G$198,"Scholarships")</f>
        <v>0</v>
      </c>
    </row>
    <row r="51" spans="1:10" x14ac:dyDescent="0.3">
      <c r="A51" t="s">
        <v>190</v>
      </c>
      <c r="B51" s="22" t="s">
        <v>189</v>
      </c>
      <c r="E51" s="1">
        <f>SUMIFS('Operating Budget Load'!$E$5:$E$247,'Operating Budget Load'!$H$5:$H$247,'Master Budget'!$B51,'Operating Budget Load'!$J$5:$J$247,"Instruction")+SUMIFS('Personnel Data'!$F$3:$F$198,'Personnel Data'!$D$3:$D$198,'Master Budget'!$B51,'Personnel Data'!$G$3:$G$198,"Instruction")</f>
        <v>12421.959608000001</v>
      </c>
      <c r="F51" s="1">
        <f>SUMIFS('Operating Budget Load'!$E$5:$E$247,'Operating Budget Load'!$H$5:$H$247,'Master Budget'!$B51,'Operating Budget Load'!$J$5:$J$247,"Academic Support")+SUMIFS('Personnel Data'!$F$3:$F$198,'Personnel Data'!$D$3:$D$198,'Master Budget'!$B51,'Personnel Data'!$G$3:$G$198,"Academic Support")</f>
        <v>0</v>
      </c>
      <c r="G51" s="1">
        <f>SUMIFS('Operating Budget Load'!$E$5:$E$247,'Operating Budget Load'!$H$5:$H$247,'Master Budget'!$B51,'Operating Budget Load'!$J$5:$J$247,"Student Services")+SUMIFS('Personnel Data'!$F$3:$F$198,'Personnel Data'!$D$3:$D$198,'Master Budget'!$B51,'Personnel Data'!$G$3:$G$198,"Student Services")</f>
        <v>0</v>
      </c>
      <c r="H51" s="1">
        <f>SUMIFS('Operating Budget Load'!$E$5:$E$247,'Operating Budget Load'!$H$5:$H$247,'Master Budget'!$B51,'Operating Budget Load'!$J$5:$J$247,"Institutional Support")+SUMIFS('Personnel Data'!$F$3:$F$198,'Personnel Data'!$D$3:$D$198,'Master Budget'!$B51,'Personnel Data'!$G$3:$G$198,"Institutional Support")</f>
        <v>0</v>
      </c>
      <c r="I51" s="1">
        <f>SUMIFS('Operating Budget Load'!$E$5:$E$247,'Operating Budget Load'!$H$5:$H$247,'Master Budget'!$B51,'Operating Budget Load'!$J$5:$J$247,"O&amp;M Plant")+SUMIFS('Personnel Data'!$F$3:$F$198,'Personnel Data'!$D$3:$D$198,'Master Budget'!$B51,'Personnel Data'!$G$3:$G$198,"O&amp;M Plant")</f>
        <v>0</v>
      </c>
      <c r="J51" s="1">
        <f>SUMIFS('Operating Budget Load'!$E$5:$E$247,'Operating Budget Load'!$H$5:$H$247,'Master Budget'!$B51,'Operating Budget Load'!$J$5:$J$247,"Scholarships")+SUMIFS('Personnel Data'!$F$3:$F$198,'Personnel Data'!$D$3:$D$198,'Master Budget'!$B51,'Personnel Data'!$G$3:$G$198,"Scholarships")</f>
        <v>0</v>
      </c>
    </row>
    <row r="52" spans="1:10" x14ac:dyDescent="0.3">
      <c r="A52" t="s">
        <v>193</v>
      </c>
      <c r="B52" s="22" t="s">
        <v>192</v>
      </c>
      <c r="E52" s="1">
        <f>SUMIFS('Operating Budget Load'!$E$5:$E$247,'Operating Budget Load'!$H$5:$H$247,'Master Budget'!$B52,'Operating Budget Load'!$J$5:$J$247,"Instruction")+SUMIFS('Personnel Data'!$F$3:$F$198,'Personnel Data'!$D$3:$D$198,'Master Budget'!$B52,'Personnel Data'!$G$3:$G$198,"Instruction")</f>
        <v>0</v>
      </c>
      <c r="F52" s="1">
        <f>SUMIFS('Operating Budget Load'!$E$5:$E$247,'Operating Budget Load'!$H$5:$H$247,'Master Budget'!$B52,'Operating Budget Load'!$J$5:$J$247,"Academic Support")+SUMIFS('Personnel Data'!$F$3:$F$198,'Personnel Data'!$D$3:$D$198,'Master Budget'!$B52,'Personnel Data'!$G$3:$G$198,"Academic Support")</f>
        <v>0</v>
      </c>
      <c r="G52" s="1">
        <f>SUMIFS('Operating Budget Load'!$E$5:$E$247,'Operating Budget Load'!$H$5:$H$247,'Master Budget'!$B52,'Operating Budget Load'!$J$5:$J$247,"Student Services")+SUMIFS('Personnel Data'!$F$3:$F$198,'Personnel Data'!$D$3:$D$198,'Master Budget'!$B52,'Personnel Data'!$G$3:$G$198,"Student Services")</f>
        <v>94665.5</v>
      </c>
      <c r="H52" s="1">
        <f>SUMIFS('Operating Budget Load'!$E$5:$E$247,'Operating Budget Load'!$H$5:$H$247,'Master Budget'!$B52,'Operating Budget Load'!$J$5:$J$247,"Institutional Support")+SUMIFS('Personnel Data'!$F$3:$F$198,'Personnel Data'!$D$3:$D$198,'Master Budget'!$B52,'Personnel Data'!$G$3:$G$198,"Institutional Support")</f>
        <v>0</v>
      </c>
      <c r="I52" s="1">
        <f>SUMIFS('Operating Budget Load'!$E$5:$E$247,'Operating Budget Load'!$H$5:$H$247,'Master Budget'!$B52,'Operating Budget Load'!$J$5:$J$247,"O&amp;M Plant")+SUMIFS('Personnel Data'!$F$3:$F$198,'Personnel Data'!$D$3:$D$198,'Master Budget'!$B52,'Personnel Data'!$G$3:$G$198,"O&amp;M Plant")</f>
        <v>0</v>
      </c>
      <c r="J52" s="1">
        <f>SUMIFS('Operating Budget Load'!$E$5:$E$247,'Operating Budget Load'!$H$5:$H$247,'Master Budget'!$B52,'Operating Budget Load'!$J$5:$J$247,"Scholarships")+SUMIFS('Personnel Data'!$F$3:$F$198,'Personnel Data'!$D$3:$D$198,'Master Budget'!$B52,'Personnel Data'!$G$3:$G$198,"Scholarships")</f>
        <v>0</v>
      </c>
    </row>
    <row r="53" spans="1:10" x14ac:dyDescent="0.3">
      <c r="A53" t="s">
        <v>196</v>
      </c>
      <c r="B53" s="22" t="s">
        <v>195</v>
      </c>
      <c r="E53" s="1">
        <f>SUMIFS('Operating Budget Load'!$E$5:$E$247,'Operating Budget Load'!$H$5:$H$247,'Master Budget'!$B53,'Operating Budget Load'!$J$5:$J$247,"Instruction")+SUMIFS('Personnel Data'!$F$3:$F$198,'Personnel Data'!$D$3:$D$198,'Master Budget'!$B53,'Personnel Data'!$G$3:$G$198,"Instruction")</f>
        <v>0</v>
      </c>
      <c r="F53" s="1">
        <f>SUMIFS('Operating Budget Load'!$E$5:$E$247,'Operating Budget Load'!$H$5:$H$247,'Master Budget'!$B53,'Operating Budget Load'!$J$5:$J$247,"Academic Support")+SUMIFS('Personnel Data'!$F$3:$F$198,'Personnel Data'!$D$3:$D$198,'Master Budget'!$B53,'Personnel Data'!$G$3:$G$198,"Academic Support")</f>
        <v>7137.83</v>
      </c>
      <c r="G53" s="1">
        <f>SUMIFS('Operating Budget Load'!$E$5:$E$247,'Operating Budget Load'!$H$5:$H$247,'Master Budget'!$B53,'Operating Budget Load'!$J$5:$J$247,"Student Services")+SUMIFS('Personnel Data'!$F$3:$F$198,'Personnel Data'!$D$3:$D$198,'Master Budget'!$B53,'Personnel Data'!$G$3:$G$198,"Student Services")</f>
        <v>0</v>
      </c>
      <c r="H53" s="1">
        <f>SUMIFS('Operating Budget Load'!$E$5:$E$247,'Operating Budget Load'!$H$5:$H$247,'Master Budget'!$B53,'Operating Budget Load'!$J$5:$J$247,"Institutional Support")+SUMIFS('Personnel Data'!$F$3:$F$198,'Personnel Data'!$D$3:$D$198,'Master Budget'!$B53,'Personnel Data'!$G$3:$G$198,"Institutional Support")</f>
        <v>0</v>
      </c>
      <c r="I53" s="1">
        <f>SUMIFS('Operating Budget Load'!$E$5:$E$247,'Operating Budget Load'!$H$5:$H$247,'Master Budget'!$B53,'Operating Budget Load'!$J$5:$J$247,"O&amp;M Plant")+SUMIFS('Personnel Data'!$F$3:$F$198,'Personnel Data'!$D$3:$D$198,'Master Budget'!$B53,'Personnel Data'!$G$3:$G$198,"O&amp;M Plant")</f>
        <v>0</v>
      </c>
      <c r="J53" s="1">
        <f>SUMIFS('Operating Budget Load'!$E$5:$E$247,'Operating Budget Load'!$H$5:$H$247,'Master Budget'!$B53,'Operating Budget Load'!$J$5:$J$247,"Scholarships")+SUMIFS('Personnel Data'!$F$3:$F$198,'Personnel Data'!$D$3:$D$198,'Master Budget'!$B53,'Personnel Data'!$G$3:$G$198,"Scholarships")</f>
        <v>0</v>
      </c>
    </row>
    <row r="54" spans="1:10" x14ac:dyDescent="0.3">
      <c r="A54" t="s">
        <v>199</v>
      </c>
      <c r="B54" s="22" t="s">
        <v>198</v>
      </c>
      <c r="E54" s="1">
        <f>SUMIFS('Operating Budget Load'!$E$5:$E$247,'Operating Budget Load'!$H$5:$H$247,'Master Budget'!$B54,'Operating Budget Load'!$J$5:$J$247,"Instruction")+SUMIFS('Personnel Data'!$F$3:$F$198,'Personnel Data'!$D$3:$D$198,'Master Budget'!$B54,'Personnel Data'!$G$3:$G$198,"Instruction")</f>
        <v>7587.34</v>
      </c>
      <c r="F54" s="1">
        <f>SUMIFS('Operating Budget Load'!$E$5:$E$247,'Operating Budget Load'!$H$5:$H$247,'Master Budget'!$B54,'Operating Budget Load'!$J$5:$J$247,"Academic Support")+SUMIFS('Personnel Data'!$F$3:$F$198,'Personnel Data'!$D$3:$D$198,'Master Budget'!$B54,'Personnel Data'!$G$3:$G$198,"Academic Support")</f>
        <v>0</v>
      </c>
      <c r="G54" s="1">
        <f>SUMIFS('Operating Budget Load'!$E$5:$E$247,'Operating Budget Load'!$H$5:$H$247,'Master Budget'!$B54,'Operating Budget Load'!$J$5:$J$247,"Student Services")+SUMIFS('Personnel Data'!$F$3:$F$198,'Personnel Data'!$D$3:$D$198,'Master Budget'!$B54,'Personnel Data'!$G$3:$G$198,"Student Services")</f>
        <v>0</v>
      </c>
      <c r="H54" s="1">
        <f>SUMIFS('Operating Budget Load'!$E$5:$E$247,'Operating Budget Load'!$H$5:$H$247,'Master Budget'!$B54,'Operating Budget Load'!$J$5:$J$247,"Institutional Support")+SUMIFS('Personnel Data'!$F$3:$F$198,'Personnel Data'!$D$3:$D$198,'Master Budget'!$B54,'Personnel Data'!$G$3:$G$198,"Institutional Support")</f>
        <v>0</v>
      </c>
      <c r="I54" s="1">
        <f>SUMIFS('Operating Budget Load'!$E$5:$E$247,'Operating Budget Load'!$H$5:$H$247,'Master Budget'!$B54,'Operating Budget Load'!$J$5:$J$247,"O&amp;M Plant")+SUMIFS('Personnel Data'!$F$3:$F$198,'Personnel Data'!$D$3:$D$198,'Master Budget'!$B54,'Personnel Data'!$G$3:$G$198,"O&amp;M Plant")</f>
        <v>0</v>
      </c>
      <c r="J54" s="1">
        <f>SUMIFS('Operating Budget Load'!$E$5:$E$247,'Operating Budget Load'!$H$5:$H$247,'Master Budget'!$B54,'Operating Budget Load'!$J$5:$J$247,"Scholarships")+SUMIFS('Personnel Data'!$F$3:$F$198,'Personnel Data'!$D$3:$D$198,'Master Budget'!$B54,'Personnel Data'!$G$3:$G$198,"Scholarships")</f>
        <v>0</v>
      </c>
    </row>
    <row r="55" spans="1:10" x14ac:dyDescent="0.3">
      <c r="A55" t="s">
        <v>197</v>
      </c>
      <c r="B55" s="22" t="s">
        <v>200</v>
      </c>
      <c r="E55" s="1">
        <f>SUMIFS('Operating Budget Load'!$E$5:$E$247,'Operating Budget Load'!$H$5:$H$247,'Master Budget'!$B55,'Operating Budget Load'!$J$5:$J$247,"Instruction")+SUMIFS('Personnel Data'!$F$3:$F$198,'Personnel Data'!$D$3:$D$198,'Master Budget'!$B55,'Personnel Data'!$G$3:$G$198,"Instruction")</f>
        <v>17904.25</v>
      </c>
      <c r="F55" s="1">
        <f>SUMIFS('Operating Budget Load'!$E$5:$E$247,'Operating Budget Load'!$H$5:$H$247,'Master Budget'!$B55,'Operating Budget Load'!$J$5:$J$247,"Academic Support")+SUMIFS('Personnel Data'!$F$3:$F$198,'Personnel Data'!$D$3:$D$198,'Master Budget'!$B55,'Personnel Data'!$G$3:$G$198,"Academic Support")</f>
        <v>0</v>
      </c>
      <c r="G55" s="1">
        <f>SUMIFS('Operating Budget Load'!$E$5:$E$247,'Operating Budget Load'!$H$5:$H$247,'Master Budget'!$B55,'Operating Budget Load'!$J$5:$J$247,"Student Services")+SUMIFS('Personnel Data'!$F$3:$F$198,'Personnel Data'!$D$3:$D$198,'Master Budget'!$B55,'Personnel Data'!$G$3:$G$198,"Student Services")</f>
        <v>0</v>
      </c>
      <c r="H55" s="1">
        <f>SUMIFS('Operating Budget Load'!$E$5:$E$247,'Operating Budget Load'!$H$5:$H$247,'Master Budget'!$B55,'Operating Budget Load'!$J$5:$J$247,"Institutional Support")+SUMIFS('Personnel Data'!$F$3:$F$198,'Personnel Data'!$D$3:$D$198,'Master Budget'!$B55,'Personnel Data'!$G$3:$G$198,"Institutional Support")</f>
        <v>0</v>
      </c>
      <c r="I55" s="1">
        <f>SUMIFS('Operating Budget Load'!$E$5:$E$247,'Operating Budget Load'!$H$5:$H$247,'Master Budget'!$B55,'Operating Budget Load'!$J$5:$J$247,"O&amp;M Plant")+SUMIFS('Personnel Data'!$F$3:$F$198,'Personnel Data'!$D$3:$D$198,'Master Budget'!$B55,'Personnel Data'!$G$3:$G$198,"O&amp;M Plant")</f>
        <v>0</v>
      </c>
      <c r="J55" s="1">
        <f>SUMIFS('Operating Budget Load'!$E$5:$E$247,'Operating Budget Load'!$H$5:$H$247,'Master Budget'!$B55,'Operating Budget Load'!$J$5:$J$247,"Scholarships")+SUMIFS('Personnel Data'!$F$3:$F$198,'Personnel Data'!$D$3:$D$198,'Master Budget'!$B55,'Personnel Data'!$G$3:$G$198,"Scholarships")</f>
        <v>0</v>
      </c>
    </row>
    <row r="56" spans="1:10" x14ac:dyDescent="0.3">
      <c r="A56" t="s">
        <v>202</v>
      </c>
      <c r="B56" s="22" t="s">
        <v>201</v>
      </c>
      <c r="E56" s="1">
        <f>SUMIFS('Operating Budget Load'!$E$5:$E$247,'Operating Budget Load'!$H$5:$H$247,'Master Budget'!$B56,'Operating Budget Load'!$J$5:$J$247,"Instruction")+SUMIFS('Personnel Data'!$F$3:$F$198,'Personnel Data'!$D$3:$D$198,'Master Budget'!$B56,'Personnel Data'!$G$3:$G$198,"Instruction")</f>
        <v>0</v>
      </c>
      <c r="F56" s="1">
        <f>SUMIFS('Operating Budget Load'!$E$5:$E$247,'Operating Budget Load'!$H$5:$H$247,'Master Budget'!$B56,'Operating Budget Load'!$J$5:$J$247,"Academic Support")+SUMIFS('Personnel Data'!$F$3:$F$198,'Personnel Data'!$D$3:$D$198,'Master Budget'!$B56,'Personnel Data'!$G$3:$G$198,"Academic Support")</f>
        <v>0</v>
      </c>
      <c r="G56" s="1">
        <f>SUMIFS('Operating Budget Load'!$E$5:$E$247,'Operating Budget Load'!$H$5:$H$247,'Master Budget'!$B56,'Operating Budget Load'!$J$5:$J$247,"Student Services")+SUMIFS('Personnel Data'!$F$3:$F$198,'Personnel Data'!$D$3:$D$198,'Master Budget'!$B56,'Personnel Data'!$G$3:$G$198,"Student Services")</f>
        <v>0</v>
      </c>
      <c r="H56" s="1">
        <f>SUMIFS('Operating Budget Load'!$E$5:$E$247,'Operating Budget Load'!$H$5:$H$247,'Master Budget'!$B56,'Operating Budget Load'!$J$5:$J$247,"Institutional Support")+SUMIFS('Personnel Data'!$F$3:$F$198,'Personnel Data'!$D$3:$D$198,'Master Budget'!$B56,'Personnel Data'!$G$3:$G$198,"Institutional Support")</f>
        <v>0</v>
      </c>
      <c r="I56" s="1">
        <f>SUMIFS('Operating Budget Load'!$E$5:$E$247,'Operating Budget Load'!$H$5:$H$247,'Master Budget'!$B56,'Operating Budget Load'!$J$5:$J$247,"O&amp;M Plant")+SUMIFS('Personnel Data'!$F$3:$F$198,'Personnel Data'!$D$3:$D$198,'Master Budget'!$B56,'Personnel Data'!$G$3:$G$198,"O&amp;M Plant")</f>
        <v>1092602.7450799998</v>
      </c>
      <c r="J56" s="1">
        <f>SUMIFS('Operating Budget Load'!$E$5:$E$247,'Operating Budget Load'!$H$5:$H$247,'Master Budget'!$B56,'Operating Budget Load'!$J$5:$J$247,"Scholarships")+SUMIFS('Personnel Data'!$F$3:$F$198,'Personnel Data'!$D$3:$D$198,'Master Budget'!$B56,'Personnel Data'!$G$3:$G$198,"Scholarships")</f>
        <v>0</v>
      </c>
    </row>
    <row r="57" spans="1:10" x14ac:dyDescent="0.3">
      <c r="A57" t="s">
        <v>212</v>
      </c>
      <c r="B57" s="22" t="s">
        <v>211</v>
      </c>
      <c r="E57" s="1">
        <f>SUMIFS('Operating Budget Load'!$E$5:$E$247,'Operating Budget Load'!$H$5:$H$247,'Master Budget'!$B57,'Operating Budget Load'!$J$5:$J$247,"Instruction")+SUMIFS('Personnel Data'!$F$3:$F$198,'Personnel Data'!$D$3:$D$198,'Master Budget'!$B57,'Personnel Data'!$G$3:$G$198,"Instruction")</f>
        <v>0</v>
      </c>
      <c r="F57" s="1">
        <f>SUMIFS('Operating Budget Load'!$E$5:$E$247,'Operating Budget Load'!$H$5:$H$247,'Master Budget'!$B57,'Operating Budget Load'!$J$5:$J$247,"Academic Support")+SUMIFS('Personnel Data'!$F$3:$F$198,'Personnel Data'!$D$3:$D$198,'Master Budget'!$B57,'Personnel Data'!$G$3:$G$198,"Academic Support")</f>
        <v>53541.2</v>
      </c>
      <c r="G57" s="1">
        <f>SUMIFS('Operating Budget Load'!$E$5:$E$247,'Operating Budget Load'!$H$5:$H$247,'Master Budget'!$B57,'Operating Budget Load'!$J$5:$J$247,"Student Services")+SUMIFS('Personnel Data'!$F$3:$F$198,'Personnel Data'!$D$3:$D$198,'Master Budget'!$B57,'Personnel Data'!$G$3:$G$198,"Student Services")</f>
        <v>0</v>
      </c>
      <c r="H57" s="1">
        <f>SUMIFS('Operating Budget Load'!$E$5:$E$247,'Operating Budget Load'!$H$5:$H$247,'Master Budget'!$B57,'Operating Budget Load'!$J$5:$J$247,"Institutional Support")+SUMIFS('Personnel Data'!$F$3:$F$198,'Personnel Data'!$D$3:$D$198,'Master Budget'!$B57,'Personnel Data'!$G$3:$G$198,"Institutional Support")</f>
        <v>0</v>
      </c>
      <c r="I57" s="1">
        <f>SUMIFS('Operating Budget Load'!$E$5:$E$247,'Operating Budget Load'!$H$5:$H$247,'Master Budget'!$B57,'Operating Budget Load'!$J$5:$J$247,"O&amp;M Plant")+SUMIFS('Personnel Data'!$F$3:$F$198,'Personnel Data'!$D$3:$D$198,'Master Budget'!$B57,'Personnel Data'!$G$3:$G$198,"O&amp;M Plant")</f>
        <v>0</v>
      </c>
      <c r="J57" s="1">
        <f>SUMIFS('Operating Budget Load'!$E$5:$E$247,'Operating Budget Load'!$H$5:$H$247,'Master Budget'!$B57,'Operating Budget Load'!$J$5:$J$247,"Scholarships")+SUMIFS('Personnel Data'!$F$3:$F$198,'Personnel Data'!$D$3:$D$198,'Master Budget'!$B57,'Personnel Data'!$G$3:$G$198,"Scholarships")</f>
        <v>0</v>
      </c>
    </row>
    <row r="58" spans="1:10" x14ac:dyDescent="0.3">
      <c r="A58" t="s">
        <v>214</v>
      </c>
      <c r="B58" s="22" t="s">
        <v>213</v>
      </c>
      <c r="E58" s="1">
        <f>SUMIFS('Operating Budget Load'!$E$5:$E$247,'Operating Budget Load'!$H$5:$H$247,'Master Budget'!$B58,'Operating Budget Load'!$J$5:$J$247,"Instruction")+SUMIFS('Personnel Data'!$F$3:$F$198,'Personnel Data'!$D$3:$D$198,'Master Budget'!$B58,'Personnel Data'!$G$3:$G$198,"Instruction")</f>
        <v>0</v>
      </c>
      <c r="F58" s="1">
        <f>SUMIFS('Operating Budget Load'!$E$5:$E$247,'Operating Budget Load'!$H$5:$H$247,'Master Budget'!$B58,'Operating Budget Load'!$J$5:$J$247,"Academic Support")+SUMIFS('Personnel Data'!$F$3:$F$198,'Personnel Data'!$D$3:$D$198,'Master Budget'!$B58,'Personnel Data'!$G$3:$G$198,"Academic Support")</f>
        <v>0</v>
      </c>
      <c r="G58" s="1">
        <f>SUMIFS('Operating Budget Load'!$E$5:$E$247,'Operating Budget Load'!$H$5:$H$247,'Master Budget'!$B58,'Operating Budget Load'!$J$5:$J$247,"Student Services")+SUMIFS('Personnel Data'!$F$3:$F$198,'Personnel Data'!$D$3:$D$198,'Master Budget'!$B58,'Personnel Data'!$G$3:$G$198,"Student Services")</f>
        <v>0</v>
      </c>
      <c r="H58" s="1">
        <f>SUMIFS('Operating Budget Load'!$E$5:$E$247,'Operating Budget Load'!$H$5:$H$247,'Master Budget'!$B58,'Operating Budget Load'!$J$5:$J$247,"Institutional Support")+SUMIFS('Personnel Data'!$F$3:$F$198,'Personnel Data'!$D$3:$D$198,'Master Budget'!$B58,'Personnel Data'!$G$3:$G$198,"Institutional Support")</f>
        <v>0</v>
      </c>
      <c r="I58" s="1">
        <f>SUMIFS('Operating Budget Load'!$E$5:$E$247,'Operating Budget Load'!$H$5:$H$247,'Master Budget'!$B58,'Operating Budget Load'!$J$5:$J$247,"O&amp;M Plant")+SUMIFS('Personnel Data'!$F$3:$F$198,'Personnel Data'!$D$3:$D$198,'Master Budget'!$B58,'Personnel Data'!$G$3:$G$198,"O&amp;M Plant")</f>
        <v>94853.537122085603</v>
      </c>
      <c r="J58" s="1">
        <f>SUMIFS('Operating Budget Load'!$E$5:$E$247,'Operating Budget Load'!$H$5:$H$247,'Master Budget'!$B58,'Operating Budget Load'!$J$5:$J$247,"Scholarships")+SUMIFS('Personnel Data'!$F$3:$F$198,'Personnel Data'!$D$3:$D$198,'Master Budget'!$B58,'Personnel Data'!$G$3:$G$198,"Scholarships")</f>
        <v>0</v>
      </c>
    </row>
    <row r="59" spans="1:10" x14ac:dyDescent="0.3">
      <c r="A59" t="s">
        <v>218</v>
      </c>
      <c r="B59" s="22" t="s">
        <v>217</v>
      </c>
      <c r="E59" s="1">
        <f>SUMIFS('Operating Budget Load'!$E$5:$E$247,'Operating Budget Load'!$H$5:$H$247,'Master Budget'!$B59,'Operating Budget Load'!$J$5:$J$247,"Instruction")+SUMIFS('Personnel Data'!$F$3:$F$198,'Personnel Data'!$D$3:$D$198,'Master Budget'!$B59,'Personnel Data'!$G$3:$G$198,"Instruction")</f>
        <v>0</v>
      </c>
      <c r="F59" s="1">
        <f>SUMIFS('Operating Budget Load'!$E$5:$E$247,'Operating Budget Load'!$H$5:$H$247,'Master Budget'!$B59,'Operating Budget Load'!$J$5:$J$247,"Academic Support")+SUMIFS('Personnel Data'!$F$3:$F$198,'Personnel Data'!$D$3:$D$198,'Master Budget'!$B59,'Personnel Data'!$G$3:$G$198,"Academic Support")</f>
        <v>0</v>
      </c>
      <c r="G59" s="1">
        <f>SUMIFS('Operating Budget Load'!$E$5:$E$247,'Operating Budget Load'!$H$5:$H$247,'Master Budget'!$B59,'Operating Budget Load'!$J$5:$J$247,"Student Services")+SUMIFS('Personnel Data'!$F$3:$F$198,'Personnel Data'!$D$3:$D$198,'Master Budget'!$B59,'Personnel Data'!$G$3:$G$198,"Student Services")</f>
        <v>30235.431999999997</v>
      </c>
      <c r="H59" s="1">
        <f>SUMIFS('Operating Budget Load'!$E$5:$E$247,'Operating Budget Load'!$H$5:$H$247,'Master Budget'!$B59,'Operating Budget Load'!$J$5:$J$247,"Institutional Support")+SUMIFS('Personnel Data'!$F$3:$F$198,'Personnel Data'!$D$3:$D$198,'Master Budget'!$B59,'Personnel Data'!$G$3:$G$198,"Institutional Support")</f>
        <v>0</v>
      </c>
      <c r="I59" s="1">
        <f>SUMIFS('Operating Budget Load'!$E$5:$E$247,'Operating Budget Load'!$H$5:$H$247,'Master Budget'!$B59,'Operating Budget Load'!$J$5:$J$247,"O&amp;M Plant")+SUMIFS('Personnel Data'!$F$3:$F$198,'Personnel Data'!$D$3:$D$198,'Master Budget'!$B59,'Personnel Data'!$G$3:$G$198,"O&amp;M Plant")</f>
        <v>0</v>
      </c>
      <c r="J59" s="1">
        <f>SUMIFS('Operating Budget Load'!$E$5:$E$247,'Operating Budget Load'!$H$5:$H$247,'Master Budget'!$B59,'Operating Budget Load'!$J$5:$J$247,"Scholarships")+SUMIFS('Personnel Data'!$F$3:$F$198,'Personnel Data'!$D$3:$D$198,'Master Budget'!$B59,'Personnel Data'!$G$3:$G$198,"Scholarships")</f>
        <v>0</v>
      </c>
    </row>
    <row r="60" spans="1:10" x14ac:dyDescent="0.3">
      <c r="A60" t="s">
        <v>221</v>
      </c>
      <c r="B60" s="22" t="s">
        <v>220</v>
      </c>
      <c r="E60" s="1">
        <f>SUMIFS('Operating Budget Load'!$E$5:$E$247,'Operating Budget Load'!$H$5:$H$247,'Master Budget'!$B60,'Operating Budget Load'!$J$5:$J$247,"Instruction")+SUMIFS('Personnel Data'!$F$3:$F$198,'Personnel Data'!$D$3:$D$198,'Master Budget'!$B60,'Personnel Data'!$G$3:$G$198,"Instruction")</f>
        <v>0</v>
      </c>
      <c r="F60" s="1">
        <f>SUMIFS('Operating Budget Load'!$E$5:$E$247,'Operating Budget Load'!$H$5:$H$247,'Master Budget'!$B60,'Operating Budget Load'!$J$5:$J$247,"Academic Support")+SUMIFS('Personnel Data'!$F$3:$F$198,'Personnel Data'!$D$3:$D$198,'Master Budget'!$B60,'Personnel Data'!$G$3:$G$198,"Academic Support")</f>
        <v>0</v>
      </c>
      <c r="G60" s="1">
        <f>SUMIFS('Operating Budget Load'!$E$5:$E$247,'Operating Budget Load'!$H$5:$H$247,'Master Budget'!$B60,'Operating Budget Load'!$J$5:$J$247,"Student Services")+SUMIFS('Personnel Data'!$F$3:$F$198,'Personnel Data'!$D$3:$D$198,'Master Budget'!$B60,'Personnel Data'!$G$3:$G$198,"Student Services")</f>
        <v>59722.8</v>
      </c>
      <c r="H60" s="1">
        <f>SUMIFS('Operating Budget Load'!$E$5:$E$247,'Operating Budget Load'!$H$5:$H$247,'Master Budget'!$B60,'Operating Budget Load'!$J$5:$J$247,"Institutional Support")+SUMIFS('Personnel Data'!$F$3:$F$198,'Personnel Data'!$D$3:$D$198,'Master Budget'!$B60,'Personnel Data'!$G$3:$G$198,"Institutional Support")</f>
        <v>0</v>
      </c>
      <c r="I60" s="1">
        <f>SUMIFS('Operating Budget Load'!$E$5:$E$247,'Operating Budget Load'!$H$5:$H$247,'Master Budget'!$B60,'Operating Budget Load'!$J$5:$J$247,"O&amp;M Plant")+SUMIFS('Personnel Data'!$F$3:$F$198,'Personnel Data'!$D$3:$D$198,'Master Budget'!$B60,'Personnel Data'!$G$3:$G$198,"O&amp;M Plant")</f>
        <v>0</v>
      </c>
      <c r="J60" s="1">
        <f>SUMIFS('Operating Budget Load'!$E$5:$E$247,'Operating Budget Load'!$H$5:$H$247,'Master Budget'!$B60,'Operating Budget Load'!$J$5:$J$247,"Scholarships")+SUMIFS('Personnel Data'!$F$3:$F$198,'Personnel Data'!$D$3:$D$198,'Master Budget'!$B60,'Personnel Data'!$G$3:$G$198,"Scholarships")</f>
        <v>0</v>
      </c>
    </row>
    <row r="61" spans="1:10" x14ac:dyDescent="0.3">
      <c r="A61" t="s">
        <v>225</v>
      </c>
      <c r="B61" s="22" t="s">
        <v>224</v>
      </c>
      <c r="E61" s="1">
        <f>SUMIFS('Operating Budget Load'!$E$5:$E$247,'Operating Budget Load'!$H$5:$H$247,'Master Budget'!$B61,'Operating Budget Load'!$J$5:$J$247,"Instruction")+SUMIFS('Personnel Data'!$F$3:$F$198,'Personnel Data'!$D$3:$D$198,'Master Budget'!$B61,'Personnel Data'!$G$3:$G$198,"Instruction")</f>
        <v>0</v>
      </c>
      <c r="F61" s="1">
        <f>SUMIFS('Operating Budget Load'!$E$5:$E$247,'Operating Budget Load'!$H$5:$H$247,'Master Budget'!$B61,'Operating Budget Load'!$J$5:$J$247,"Academic Support")+SUMIFS('Personnel Data'!$F$3:$F$198,'Personnel Data'!$D$3:$D$198,'Master Budget'!$B61,'Personnel Data'!$G$3:$G$198,"Academic Support")</f>
        <v>0</v>
      </c>
      <c r="G61" s="1">
        <f>SUMIFS('Operating Budget Load'!$E$5:$E$247,'Operating Budget Load'!$H$5:$H$247,'Master Budget'!$B61,'Operating Budget Load'!$J$5:$J$247,"Student Services")+SUMIFS('Personnel Data'!$F$3:$F$198,'Personnel Data'!$D$3:$D$198,'Master Budget'!$B61,'Personnel Data'!$G$3:$G$198,"Student Services")</f>
        <v>167743.39336000002</v>
      </c>
      <c r="H61" s="1">
        <f>SUMIFS('Operating Budget Load'!$E$5:$E$247,'Operating Budget Load'!$H$5:$H$247,'Master Budget'!$B61,'Operating Budget Load'!$J$5:$J$247,"Institutional Support")+SUMIFS('Personnel Data'!$F$3:$F$198,'Personnel Data'!$D$3:$D$198,'Master Budget'!$B61,'Personnel Data'!$G$3:$G$198,"Institutional Support")</f>
        <v>0</v>
      </c>
      <c r="I61" s="1">
        <f>SUMIFS('Operating Budget Load'!$E$5:$E$247,'Operating Budget Load'!$H$5:$H$247,'Master Budget'!$B61,'Operating Budget Load'!$J$5:$J$247,"O&amp;M Plant")+SUMIFS('Personnel Data'!$F$3:$F$198,'Personnel Data'!$D$3:$D$198,'Master Budget'!$B61,'Personnel Data'!$G$3:$G$198,"O&amp;M Plant")</f>
        <v>0</v>
      </c>
      <c r="J61" s="1">
        <f>SUMIFS('Operating Budget Load'!$E$5:$E$247,'Operating Budget Load'!$H$5:$H$247,'Master Budget'!$B61,'Operating Budget Load'!$J$5:$J$247,"Scholarships")+SUMIFS('Personnel Data'!$F$3:$F$198,'Personnel Data'!$D$3:$D$198,'Master Budget'!$B61,'Personnel Data'!$G$3:$G$198,"Scholarships")</f>
        <v>0</v>
      </c>
    </row>
    <row r="62" spans="1:10" x14ac:dyDescent="0.3">
      <c r="A62" t="s">
        <v>228</v>
      </c>
      <c r="B62" s="22" t="s">
        <v>227</v>
      </c>
      <c r="E62" s="1">
        <f>SUMIFS('Operating Budget Load'!$E$5:$E$247,'Operating Budget Load'!$H$5:$H$247,'Master Budget'!$B62,'Operating Budget Load'!$J$5:$J$247,"Instruction")+SUMIFS('Personnel Data'!$F$3:$F$198,'Personnel Data'!$D$3:$D$198,'Master Budget'!$B62,'Personnel Data'!$G$3:$G$198,"Instruction")</f>
        <v>0</v>
      </c>
      <c r="F62" s="1">
        <f>SUMIFS('Operating Budget Load'!$E$5:$E$247,'Operating Budget Load'!$H$5:$H$247,'Master Budget'!$B62,'Operating Budget Load'!$J$5:$J$247,"Academic Support")+SUMIFS('Personnel Data'!$F$3:$F$198,'Personnel Data'!$D$3:$D$198,'Master Budget'!$B62,'Personnel Data'!$G$3:$G$198,"Academic Support")</f>
        <v>0</v>
      </c>
      <c r="G62" s="1">
        <f>SUMIFS('Operating Budget Load'!$E$5:$E$247,'Operating Budget Load'!$H$5:$H$247,'Master Budget'!$B62,'Operating Budget Load'!$J$5:$J$247,"Student Services")+SUMIFS('Personnel Data'!$F$3:$F$198,'Personnel Data'!$D$3:$D$198,'Master Budget'!$B62,'Personnel Data'!$G$3:$G$198,"Student Services")</f>
        <v>234507.68264399999</v>
      </c>
      <c r="H62" s="1">
        <f>SUMIFS('Operating Budget Load'!$E$5:$E$247,'Operating Budget Load'!$H$5:$H$247,'Master Budget'!$B62,'Operating Budget Load'!$J$5:$J$247,"Institutional Support")+SUMIFS('Personnel Data'!$F$3:$F$198,'Personnel Data'!$D$3:$D$198,'Master Budget'!$B62,'Personnel Data'!$G$3:$G$198,"Institutional Support")</f>
        <v>0</v>
      </c>
      <c r="I62" s="1">
        <f>SUMIFS('Operating Budget Load'!$E$5:$E$247,'Operating Budget Load'!$H$5:$H$247,'Master Budget'!$B62,'Operating Budget Load'!$J$5:$J$247,"O&amp;M Plant")+SUMIFS('Personnel Data'!$F$3:$F$198,'Personnel Data'!$D$3:$D$198,'Master Budget'!$B62,'Personnel Data'!$G$3:$G$198,"O&amp;M Plant")</f>
        <v>0</v>
      </c>
      <c r="J62" s="1">
        <f>SUMIFS('Operating Budget Load'!$E$5:$E$247,'Operating Budget Load'!$H$5:$H$247,'Master Budget'!$B62,'Operating Budget Load'!$J$5:$J$247,"Scholarships")+SUMIFS('Personnel Data'!$F$3:$F$198,'Personnel Data'!$D$3:$D$198,'Master Budget'!$B62,'Personnel Data'!$G$3:$G$198,"Scholarships")</f>
        <v>0</v>
      </c>
    </row>
    <row r="63" spans="1:10" x14ac:dyDescent="0.3">
      <c r="A63" t="s">
        <v>230</v>
      </c>
      <c r="B63" s="22" t="s">
        <v>229</v>
      </c>
      <c r="E63" s="1">
        <f>SUMIFS('Operating Budget Load'!$E$5:$E$247,'Operating Budget Load'!$H$5:$H$247,'Master Budget'!$B63,'Operating Budget Load'!$J$5:$J$247,"Instruction")+SUMIFS('Personnel Data'!$F$3:$F$198,'Personnel Data'!$D$3:$D$198,'Master Budget'!$B63,'Personnel Data'!$G$3:$G$198,"Instruction")</f>
        <v>0</v>
      </c>
      <c r="F63" s="1">
        <f>SUMIFS('Operating Budget Load'!$E$5:$E$247,'Operating Budget Load'!$H$5:$H$247,'Master Budget'!$B63,'Operating Budget Load'!$J$5:$J$247,"Academic Support")+SUMIFS('Personnel Data'!$F$3:$F$198,'Personnel Data'!$D$3:$D$198,'Master Budget'!$B63,'Personnel Data'!$G$3:$G$198,"Academic Support")</f>
        <v>0</v>
      </c>
      <c r="G63" s="1">
        <f>SUMIFS('Operating Budget Load'!$E$5:$E$247,'Operating Budget Load'!$H$5:$H$247,'Master Budget'!$B63,'Operating Budget Load'!$J$5:$J$247,"Student Services")+SUMIFS('Personnel Data'!$F$3:$F$198,'Personnel Data'!$D$3:$D$198,'Master Budget'!$B63,'Personnel Data'!$G$3:$G$198,"Student Services")</f>
        <v>91000</v>
      </c>
      <c r="H63" s="1">
        <f>SUMIFS('Operating Budget Load'!$E$5:$E$247,'Operating Budget Load'!$H$5:$H$247,'Master Budget'!$B63,'Operating Budget Load'!$J$5:$J$247,"Institutional Support")+SUMIFS('Personnel Data'!$F$3:$F$198,'Personnel Data'!$D$3:$D$198,'Master Budget'!$B63,'Personnel Data'!$G$3:$G$198,"Institutional Support")</f>
        <v>0</v>
      </c>
      <c r="I63" s="1">
        <f>SUMIFS('Operating Budget Load'!$E$5:$E$247,'Operating Budget Load'!$H$5:$H$247,'Master Budget'!$B63,'Operating Budget Load'!$J$5:$J$247,"O&amp;M Plant")+SUMIFS('Personnel Data'!$F$3:$F$198,'Personnel Data'!$D$3:$D$198,'Master Budget'!$B63,'Personnel Data'!$G$3:$G$198,"O&amp;M Plant")</f>
        <v>0</v>
      </c>
      <c r="J63" s="1">
        <f>SUMIFS('Operating Budget Load'!$E$5:$E$247,'Operating Budget Load'!$H$5:$H$247,'Master Budget'!$B63,'Operating Budget Load'!$J$5:$J$247,"Scholarships")+SUMIFS('Personnel Data'!$F$3:$F$198,'Personnel Data'!$D$3:$D$198,'Master Budget'!$B63,'Personnel Data'!$G$3:$G$198,"Scholarships")</f>
        <v>0</v>
      </c>
    </row>
    <row r="64" spans="1:10" x14ac:dyDescent="0.3">
      <c r="A64" t="s">
        <v>232</v>
      </c>
      <c r="B64" s="22" t="s">
        <v>231</v>
      </c>
      <c r="E64" s="1">
        <f>SUMIFS('Operating Budget Load'!$E$5:$E$247,'Operating Budget Load'!$H$5:$H$247,'Master Budget'!$B64,'Operating Budget Load'!$J$5:$J$247,"Instruction")+SUMIFS('Personnel Data'!$F$3:$F$198,'Personnel Data'!$D$3:$D$198,'Master Budget'!$B64,'Personnel Data'!$G$3:$G$198,"Instruction")</f>
        <v>475</v>
      </c>
      <c r="F64" s="1">
        <f>SUMIFS('Operating Budget Load'!$E$5:$E$247,'Operating Budget Load'!$H$5:$H$247,'Master Budget'!$B64,'Operating Budget Load'!$J$5:$J$247,"Academic Support")+SUMIFS('Personnel Data'!$F$3:$F$198,'Personnel Data'!$D$3:$D$198,'Master Budget'!$B64,'Personnel Data'!$G$3:$G$198,"Academic Support")</f>
        <v>0</v>
      </c>
      <c r="G64" s="1">
        <f>SUMIFS('Operating Budget Load'!$E$5:$E$247,'Operating Budget Load'!$H$5:$H$247,'Master Budget'!$B64,'Operating Budget Load'!$J$5:$J$247,"Student Services")+SUMIFS('Personnel Data'!$F$3:$F$198,'Personnel Data'!$D$3:$D$198,'Master Budget'!$B64,'Personnel Data'!$G$3:$G$198,"Student Services")</f>
        <v>0</v>
      </c>
      <c r="H64" s="1">
        <f>SUMIFS('Operating Budget Load'!$E$5:$E$247,'Operating Budget Load'!$H$5:$H$247,'Master Budget'!$B64,'Operating Budget Load'!$J$5:$J$247,"Institutional Support")+SUMIFS('Personnel Data'!$F$3:$F$198,'Personnel Data'!$D$3:$D$198,'Master Budget'!$B64,'Personnel Data'!$G$3:$G$198,"Institutional Support")</f>
        <v>0</v>
      </c>
      <c r="I64" s="1">
        <f>SUMIFS('Operating Budget Load'!$E$5:$E$247,'Operating Budget Load'!$H$5:$H$247,'Master Budget'!$B64,'Operating Budget Load'!$J$5:$J$247,"O&amp;M Plant")+SUMIFS('Personnel Data'!$F$3:$F$198,'Personnel Data'!$D$3:$D$198,'Master Budget'!$B64,'Personnel Data'!$G$3:$G$198,"O&amp;M Plant")</f>
        <v>0</v>
      </c>
      <c r="J64" s="1">
        <f>SUMIFS('Operating Budget Load'!$E$5:$E$247,'Operating Budget Load'!$H$5:$H$247,'Master Budget'!$B64,'Operating Budget Load'!$J$5:$J$247,"Scholarships")+SUMIFS('Personnel Data'!$F$3:$F$198,'Personnel Data'!$D$3:$D$198,'Master Budget'!$B64,'Personnel Data'!$G$3:$G$198,"Scholarships")</f>
        <v>0</v>
      </c>
    </row>
    <row r="65" spans="1:10" x14ac:dyDescent="0.3">
      <c r="A65" t="s">
        <v>235</v>
      </c>
      <c r="B65" s="22" t="s">
        <v>234</v>
      </c>
      <c r="E65" s="1">
        <f>SUMIFS('Operating Budget Load'!$E$5:$E$247,'Operating Budget Load'!$H$5:$H$247,'Master Budget'!$B65,'Operating Budget Load'!$J$5:$J$247,"Instruction")+SUMIFS('Personnel Data'!$F$3:$F$198,'Personnel Data'!$D$3:$D$198,'Master Budget'!$B65,'Personnel Data'!$G$3:$G$198,"Instruction")</f>
        <v>165884.1010088</v>
      </c>
      <c r="F65" s="1">
        <f>SUMIFS('Operating Budget Load'!$E$5:$E$247,'Operating Budget Load'!$H$5:$H$247,'Master Budget'!$B65,'Operating Budget Load'!$J$5:$J$247,"Academic Support")+SUMIFS('Personnel Data'!$F$3:$F$198,'Personnel Data'!$D$3:$D$198,'Master Budget'!$B65,'Personnel Data'!$G$3:$G$198,"Academic Support")</f>
        <v>0</v>
      </c>
      <c r="G65" s="1">
        <f>SUMIFS('Operating Budget Load'!$E$5:$E$247,'Operating Budget Load'!$H$5:$H$247,'Master Budget'!$B65,'Operating Budget Load'!$J$5:$J$247,"Student Services")+SUMIFS('Personnel Data'!$F$3:$F$198,'Personnel Data'!$D$3:$D$198,'Master Budget'!$B65,'Personnel Data'!$G$3:$G$198,"Student Services")</f>
        <v>0</v>
      </c>
      <c r="H65" s="1">
        <f>SUMIFS('Operating Budget Load'!$E$5:$E$247,'Operating Budget Load'!$H$5:$H$247,'Master Budget'!$B65,'Operating Budget Load'!$J$5:$J$247,"Institutional Support")+SUMIFS('Personnel Data'!$F$3:$F$198,'Personnel Data'!$D$3:$D$198,'Master Budget'!$B65,'Personnel Data'!$G$3:$G$198,"Institutional Support")</f>
        <v>0</v>
      </c>
      <c r="I65" s="1">
        <f>SUMIFS('Operating Budget Load'!$E$5:$E$247,'Operating Budget Load'!$H$5:$H$247,'Master Budget'!$B65,'Operating Budget Load'!$J$5:$J$247,"O&amp;M Plant")+SUMIFS('Personnel Data'!$F$3:$F$198,'Personnel Data'!$D$3:$D$198,'Master Budget'!$B65,'Personnel Data'!$G$3:$G$198,"O&amp;M Plant")</f>
        <v>0</v>
      </c>
      <c r="J65" s="1">
        <f>SUMIFS('Operating Budget Load'!$E$5:$E$247,'Operating Budget Load'!$H$5:$H$247,'Master Budget'!$B65,'Operating Budget Load'!$J$5:$J$247,"Scholarships")+SUMIFS('Personnel Data'!$F$3:$F$198,'Personnel Data'!$D$3:$D$198,'Master Budget'!$B65,'Personnel Data'!$G$3:$G$198,"Scholarships")</f>
        <v>0</v>
      </c>
    </row>
    <row r="66" spans="1:10" x14ac:dyDescent="0.3">
      <c r="A66" t="s">
        <v>676</v>
      </c>
      <c r="B66" s="22" t="s">
        <v>401</v>
      </c>
      <c r="E66" s="1">
        <f>SUMIFS('Operating Budget Load'!$E$5:$E$247,'Operating Budget Load'!$H$5:$H$247,'Master Budget'!$B66,'Operating Budget Load'!$J$5:$J$247,"Instruction")+SUMIFS('Personnel Data'!$F$3:$F$198,'Personnel Data'!$D$3:$D$198,'Master Budget'!$B66,'Personnel Data'!$G$3:$G$198,"Instruction")</f>
        <v>0</v>
      </c>
      <c r="F66" s="1">
        <f>SUMIFS('Operating Budget Load'!$E$5:$E$247,'Operating Budget Load'!$H$5:$H$247,'Master Budget'!$B66,'Operating Budget Load'!$J$5:$J$247,"Academic Support")+SUMIFS('Personnel Data'!$F$3:$F$198,'Personnel Data'!$D$3:$D$198,'Master Budget'!$B66,'Personnel Data'!$G$3:$G$198,"Academic Support")</f>
        <v>0</v>
      </c>
      <c r="G66" s="1">
        <f>SUMIFS('Operating Budget Load'!$E$5:$E$247,'Operating Budget Load'!$H$5:$H$247,'Master Budget'!$B66,'Operating Budget Load'!$J$5:$J$247,"Student Services")+SUMIFS('Personnel Data'!$F$3:$F$198,'Personnel Data'!$D$3:$D$198,'Master Budget'!$B66,'Personnel Data'!$G$3:$G$198,"Student Services")</f>
        <v>0</v>
      </c>
      <c r="H66" s="1">
        <f>SUMIFS('Operating Budget Load'!$E$5:$E$247,'Operating Budget Load'!$H$5:$H$247,'Master Budget'!$B66,'Operating Budget Load'!$J$5:$J$247,"Institutional Support")+SUMIFS('Personnel Data'!$F$3:$F$198,'Personnel Data'!$D$3:$D$198,'Master Budget'!$B66,'Personnel Data'!$G$3:$G$198,"Institutional Support")</f>
        <v>0</v>
      </c>
      <c r="I66" s="1">
        <f>SUMIFS('Operating Budget Load'!$E$5:$E$247,'Operating Budget Load'!$H$5:$H$247,'Master Budget'!$B66,'Operating Budget Load'!$J$5:$J$247,"O&amp;M Plant")+SUMIFS('Personnel Data'!$F$3:$F$198,'Personnel Data'!$D$3:$D$198,'Master Budget'!$B66,'Personnel Data'!$G$3:$G$198,"O&amp;M Plant")</f>
        <v>0</v>
      </c>
      <c r="J66" s="1">
        <f>SUMIFS('Operating Budget Load'!$E$5:$E$247,'Operating Budget Load'!$H$5:$H$247,'Master Budget'!$B66,'Operating Budget Load'!$J$5:$J$247,"Scholarships")+SUMIFS('Personnel Data'!$F$3:$F$198,'Personnel Data'!$D$3:$D$198,'Master Budget'!$B66,'Personnel Data'!$G$3:$G$198,"Scholarships")</f>
        <v>0</v>
      </c>
    </row>
    <row r="67" spans="1:10" x14ac:dyDescent="0.3">
      <c r="A67" t="s">
        <v>237</v>
      </c>
      <c r="B67" s="22" t="s">
        <v>236</v>
      </c>
      <c r="E67" s="1">
        <f>SUMIFS('Operating Budget Load'!$E$5:$E$247,'Operating Budget Load'!$H$5:$H$247,'Master Budget'!$B67,'Operating Budget Load'!$J$5:$J$247,"Instruction")+SUMIFS('Personnel Data'!$F$3:$F$198,'Personnel Data'!$D$3:$D$198,'Master Budget'!$B67,'Personnel Data'!$G$3:$G$198,"Instruction")</f>
        <v>139479.122</v>
      </c>
      <c r="F67" s="1">
        <f>SUMIFS('Operating Budget Load'!$E$5:$E$247,'Operating Budget Load'!$H$5:$H$247,'Master Budget'!$B67,'Operating Budget Load'!$J$5:$J$247,"Academic Support")+SUMIFS('Personnel Data'!$F$3:$F$198,'Personnel Data'!$D$3:$D$198,'Master Budget'!$B67,'Personnel Data'!$G$3:$G$198,"Academic Support")</f>
        <v>0</v>
      </c>
      <c r="G67" s="1">
        <f>SUMIFS('Operating Budget Load'!$E$5:$E$247,'Operating Budget Load'!$H$5:$H$247,'Master Budget'!$B67,'Operating Budget Load'!$J$5:$J$247,"Student Services")+SUMIFS('Personnel Data'!$F$3:$F$198,'Personnel Data'!$D$3:$D$198,'Master Budget'!$B67,'Personnel Data'!$G$3:$G$198,"Student Services")</f>
        <v>0</v>
      </c>
      <c r="H67" s="1">
        <f>SUMIFS('Operating Budget Load'!$E$5:$E$247,'Operating Budget Load'!$H$5:$H$247,'Master Budget'!$B67,'Operating Budget Load'!$J$5:$J$247,"Institutional Support")+SUMIFS('Personnel Data'!$F$3:$F$198,'Personnel Data'!$D$3:$D$198,'Master Budget'!$B67,'Personnel Data'!$G$3:$G$198,"Institutional Support")</f>
        <v>0</v>
      </c>
      <c r="I67" s="1">
        <f>SUMIFS('Operating Budget Load'!$E$5:$E$247,'Operating Budget Load'!$H$5:$H$247,'Master Budget'!$B67,'Operating Budget Load'!$J$5:$J$247,"O&amp;M Plant")+SUMIFS('Personnel Data'!$F$3:$F$198,'Personnel Data'!$D$3:$D$198,'Master Budget'!$B67,'Personnel Data'!$G$3:$G$198,"O&amp;M Plant")</f>
        <v>0</v>
      </c>
      <c r="J67" s="1">
        <f>SUMIFS('Operating Budget Load'!$E$5:$E$247,'Operating Budget Load'!$H$5:$H$247,'Master Budget'!$B67,'Operating Budget Load'!$J$5:$J$247,"Scholarships")+SUMIFS('Personnel Data'!$F$3:$F$198,'Personnel Data'!$D$3:$D$198,'Master Budget'!$B67,'Personnel Data'!$G$3:$G$198,"Scholarships")</f>
        <v>0</v>
      </c>
    </row>
    <row r="68" spans="1:10" x14ac:dyDescent="0.3">
      <c r="A68" t="s">
        <v>13</v>
      </c>
      <c r="B68" s="22" t="s">
        <v>238</v>
      </c>
      <c r="E68" s="1">
        <f>SUMIFS('Operating Budget Load'!$E$5:$E$247,'Operating Budget Load'!$H$5:$H$247,'Master Budget'!$B68,'Operating Budget Load'!$J$5:$J$247,"Instruction")+SUMIFS('Personnel Data'!$F$3:$F$198,'Personnel Data'!$D$3:$D$198,'Master Budget'!$B68,'Personnel Data'!$G$3:$G$198,"Instruction")</f>
        <v>0</v>
      </c>
      <c r="F68" s="1">
        <f>SUMIFS('Operating Budget Load'!$E$5:$E$247,'Operating Budget Load'!$H$5:$H$247,'Master Budget'!$B68,'Operating Budget Load'!$J$5:$J$247,"Academic Support")+SUMIFS('Personnel Data'!$F$3:$F$198,'Personnel Data'!$D$3:$D$198,'Master Budget'!$B68,'Personnel Data'!$G$3:$G$198,"Academic Support")</f>
        <v>0</v>
      </c>
      <c r="G68" s="1">
        <f>SUMIFS('Operating Budget Load'!$E$5:$E$247,'Operating Budget Load'!$H$5:$H$247,'Master Budget'!$B68,'Operating Budget Load'!$J$5:$J$247,"Student Services")+SUMIFS('Personnel Data'!$F$3:$F$198,'Personnel Data'!$D$3:$D$198,'Master Budget'!$B68,'Personnel Data'!$G$3:$G$198,"Student Services")</f>
        <v>23670.569803999999</v>
      </c>
      <c r="H68" s="1">
        <f>SUMIFS('Operating Budget Load'!$E$5:$E$247,'Operating Budget Load'!$H$5:$H$247,'Master Budget'!$B68,'Operating Budget Load'!$J$5:$J$247,"Institutional Support")+SUMIFS('Personnel Data'!$F$3:$F$198,'Personnel Data'!$D$3:$D$198,'Master Budget'!$B68,'Personnel Data'!$G$3:$G$198,"Institutional Support")</f>
        <v>0</v>
      </c>
      <c r="I68" s="1">
        <f>SUMIFS('Operating Budget Load'!$E$5:$E$247,'Operating Budget Load'!$H$5:$H$247,'Master Budget'!$B68,'Operating Budget Load'!$J$5:$J$247,"O&amp;M Plant")+SUMIFS('Personnel Data'!$F$3:$F$198,'Personnel Data'!$D$3:$D$198,'Master Budget'!$B68,'Personnel Data'!$G$3:$G$198,"O&amp;M Plant")</f>
        <v>0</v>
      </c>
      <c r="J68" s="1">
        <f>SUMIFS('Operating Budget Load'!$E$5:$E$247,'Operating Budget Load'!$H$5:$H$247,'Master Budget'!$B68,'Operating Budget Load'!$J$5:$J$247,"Scholarships")+SUMIFS('Personnel Data'!$F$3:$F$198,'Personnel Data'!$D$3:$D$198,'Master Budget'!$B68,'Personnel Data'!$G$3:$G$198,"Scholarships")</f>
        <v>0</v>
      </c>
    </row>
    <row r="69" spans="1:10" x14ac:dyDescent="0.3">
      <c r="A69" t="s">
        <v>240</v>
      </c>
      <c r="B69" s="22" t="s">
        <v>239</v>
      </c>
      <c r="E69" s="1">
        <f>SUMIFS('Operating Budget Load'!$E$5:$E$247,'Operating Budget Load'!$H$5:$H$247,'Master Budget'!$B69,'Operating Budget Load'!$J$5:$J$247,"Instruction")+SUMIFS('Personnel Data'!$F$3:$F$198,'Personnel Data'!$D$3:$D$198,'Master Budget'!$B69,'Personnel Data'!$G$3:$G$198,"Instruction")</f>
        <v>0</v>
      </c>
      <c r="F69" s="1">
        <f>SUMIFS('Operating Budget Load'!$E$5:$E$247,'Operating Budget Load'!$H$5:$H$247,'Master Budget'!$B69,'Operating Budget Load'!$J$5:$J$247,"Academic Support")+SUMIFS('Personnel Data'!$F$3:$F$198,'Personnel Data'!$D$3:$D$198,'Master Budget'!$B69,'Personnel Data'!$G$3:$G$198,"Academic Support")</f>
        <v>114533.41032920001</v>
      </c>
      <c r="G69" s="1">
        <f>SUMIFS('Operating Budget Load'!$E$5:$E$247,'Operating Budget Load'!$H$5:$H$247,'Master Budget'!$B69,'Operating Budget Load'!$J$5:$J$247,"Student Services")+SUMIFS('Personnel Data'!$F$3:$F$198,'Personnel Data'!$D$3:$D$198,'Master Budget'!$B69,'Personnel Data'!$G$3:$G$198,"Student Services")</f>
        <v>0</v>
      </c>
      <c r="H69" s="1">
        <f>SUMIFS('Operating Budget Load'!$E$5:$E$247,'Operating Budget Load'!$H$5:$H$247,'Master Budget'!$B69,'Operating Budget Load'!$J$5:$J$247,"Institutional Support")+SUMIFS('Personnel Data'!$F$3:$F$198,'Personnel Data'!$D$3:$D$198,'Master Budget'!$B69,'Personnel Data'!$G$3:$G$198,"Institutional Support")</f>
        <v>0</v>
      </c>
      <c r="I69" s="1">
        <f>SUMIFS('Operating Budget Load'!$E$5:$E$247,'Operating Budget Load'!$H$5:$H$247,'Master Budget'!$B69,'Operating Budget Load'!$J$5:$J$247,"O&amp;M Plant")+SUMIFS('Personnel Data'!$F$3:$F$198,'Personnel Data'!$D$3:$D$198,'Master Budget'!$B69,'Personnel Data'!$G$3:$G$198,"O&amp;M Plant")</f>
        <v>0</v>
      </c>
      <c r="J69" s="1">
        <f>SUMIFS('Operating Budget Load'!$E$5:$E$247,'Operating Budget Load'!$H$5:$H$247,'Master Budget'!$B69,'Operating Budget Load'!$J$5:$J$247,"Scholarships")+SUMIFS('Personnel Data'!$F$3:$F$198,'Personnel Data'!$D$3:$D$198,'Master Budget'!$B69,'Personnel Data'!$G$3:$G$198,"Scholarships")</f>
        <v>0</v>
      </c>
    </row>
    <row r="70" spans="1:10" x14ac:dyDescent="0.3">
      <c r="A70" t="s">
        <v>242</v>
      </c>
      <c r="B70" s="22" t="s">
        <v>241</v>
      </c>
      <c r="E70" s="1">
        <f>SUMIFS('Operating Budget Load'!$E$5:$E$247,'Operating Budget Load'!$H$5:$H$247,'Master Budget'!$B70,'Operating Budget Load'!$J$5:$J$247,"Instruction")+SUMIFS('Personnel Data'!$F$3:$F$198,'Personnel Data'!$D$3:$D$198,'Master Budget'!$B70,'Personnel Data'!$G$3:$G$198,"Instruction")</f>
        <v>0</v>
      </c>
      <c r="F70" s="1">
        <f>SUMIFS('Operating Budget Load'!$E$5:$E$247,'Operating Budget Load'!$H$5:$H$247,'Master Budget'!$B70,'Operating Budget Load'!$J$5:$J$247,"Academic Support")+SUMIFS('Personnel Data'!$F$3:$F$198,'Personnel Data'!$D$3:$D$198,'Master Budget'!$B70,'Personnel Data'!$G$3:$G$198,"Academic Support")</f>
        <v>0</v>
      </c>
      <c r="G70" s="1">
        <f>SUMIFS('Operating Budget Load'!$E$5:$E$247,'Operating Budget Load'!$H$5:$H$247,'Master Budget'!$B70,'Operating Budget Load'!$J$5:$J$247,"Student Services")+SUMIFS('Personnel Data'!$F$3:$F$198,'Personnel Data'!$D$3:$D$198,'Master Budget'!$B70,'Personnel Data'!$G$3:$G$198,"Student Services")</f>
        <v>12694.7</v>
      </c>
      <c r="H70" s="1">
        <f>SUMIFS('Operating Budget Load'!$E$5:$E$247,'Operating Budget Load'!$H$5:$H$247,'Master Budget'!$B70,'Operating Budget Load'!$J$5:$J$247,"Institutional Support")+SUMIFS('Personnel Data'!$F$3:$F$198,'Personnel Data'!$D$3:$D$198,'Master Budget'!$B70,'Personnel Data'!$G$3:$G$198,"Institutional Support")</f>
        <v>0</v>
      </c>
      <c r="I70" s="1">
        <f>SUMIFS('Operating Budget Load'!$E$5:$E$247,'Operating Budget Load'!$H$5:$H$247,'Master Budget'!$B70,'Operating Budget Load'!$J$5:$J$247,"O&amp;M Plant")+SUMIFS('Personnel Data'!$F$3:$F$198,'Personnel Data'!$D$3:$D$198,'Master Budget'!$B70,'Personnel Data'!$G$3:$G$198,"O&amp;M Plant")</f>
        <v>0</v>
      </c>
      <c r="J70" s="1">
        <f>SUMIFS('Operating Budget Load'!$E$5:$E$247,'Operating Budget Load'!$H$5:$H$247,'Master Budget'!$B70,'Operating Budget Load'!$J$5:$J$247,"Scholarships")+SUMIFS('Personnel Data'!$F$3:$F$198,'Personnel Data'!$D$3:$D$198,'Master Budget'!$B70,'Personnel Data'!$G$3:$G$198,"Scholarships")</f>
        <v>0</v>
      </c>
    </row>
    <row r="71" spans="1:10" x14ac:dyDescent="0.3">
      <c r="A71" t="s">
        <v>244</v>
      </c>
      <c r="B71" s="22" t="s">
        <v>243</v>
      </c>
      <c r="E71" s="1">
        <f>SUMIFS('Operating Budget Load'!$E$5:$E$247,'Operating Budget Load'!$H$5:$H$247,'Master Budget'!$B71,'Operating Budget Load'!$J$5:$J$247,"Instruction")+SUMIFS('Personnel Data'!$F$3:$F$198,'Personnel Data'!$D$3:$D$198,'Master Budget'!$B71,'Personnel Data'!$G$3:$G$198,"Instruction")</f>
        <v>0</v>
      </c>
      <c r="F71" s="1">
        <f>SUMIFS('Operating Budget Load'!$E$5:$E$247,'Operating Budget Load'!$H$5:$H$247,'Master Budget'!$B71,'Operating Budget Load'!$J$5:$J$247,"Academic Support")+SUMIFS('Personnel Data'!$F$3:$F$198,'Personnel Data'!$D$3:$D$198,'Master Budget'!$B71,'Personnel Data'!$G$3:$G$198,"Academic Support")</f>
        <v>0</v>
      </c>
      <c r="G71" s="1">
        <f>SUMIFS('Operating Budget Load'!$E$5:$E$247,'Operating Budget Load'!$H$5:$H$247,'Master Budget'!$B71,'Operating Budget Load'!$J$5:$J$247,"Student Services")+SUMIFS('Personnel Data'!$F$3:$F$198,'Personnel Data'!$D$3:$D$198,'Master Budget'!$B71,'Personnel Data'!$G$3:$G$198,"Student Services")</f>
        <v>70797.64</v>
      </c>
      <c r="H71" s="1">
        <f>SUMIFS('Operating Budget Load'!$E$5:$E$247,'Operating Budget Load'!$H$5:$H$247,'Master Budget'!$B71,'Operating Budget Load'!$J$5:$J$247,"Institutional Support")+SUMIFS('Personnel Data'!$F$3:$F$198,'Personnel Data'!$D$3:$D$198,'Master Budget'!$B71,'Personnel Data'!$G$3:$G$198,"Institutional Support")</f>
        <v>0</v>
      </c>
      <c r="I71" s="1">
        <f>SUMIFS('Operating Budget Load'!$E$5:$E$247,'Operating Budget Load'!$H$5:$H$247,'Master Budget'!$B71,'Operating Budget Load'!$J$5:$J$247,"O&amp;M Plant")+SUMIFS('Personnel Data'!$F$3:$F$198,'Personnel Data'!$D$3:$D$198,'Master Budget'!$B71,'Personnel Data'!$G$3:$G$198,"O&amp;M Plant")</f>
        <v>0</v>
      </c>
      <c r="J71" s="1">
        <f>SUMIFS('Operating Budget Load'!$E$5:$E$247,'Operating Budget Load'!$H$5:$H$247,'Master Budget'!$B71,'Operating Budget Load'!$J$5:$J$247,"Scholarships")+SUMIFS('Personnel Data'!$F$3:$F$198,'Personnel Data'!$D$3:$D$198,'Master Budget'!$B71,'Personnel Data'!$G$3:$G$198,"Scholarships")</f>
        <v>0</v>
      </c>
    </row>
    <row r="72" spans="1:10" x14ac:dyDescent="0.3">
      <c r="A72" t="s">
        <v>247</v>
      </c>
      <c r="B72" s="22" t="s">
        <v>246</v>
      </c>
      <c r="E72" s="1">
        <f>SUMIFS('Operating Budget Load'!$E$5:$E$247,'Operating Budget Load'!$H$5:$H$247,'Master Budget'!$B72,'Operating Budget Load'!$J$5:$J$247,"Instruction")+SUMIFS('Personnel Data'!$F$3:$F$198,'Personnel Data'!$D$3:$D$198,'Master Budget'!$B72,'Personnel Data'!$G$3:$G$198,"Instruction")</f>
        <v>0</v>
      </c>
      <c r="F72" s="1">
        <f>SUMIFS('Operating Budget Load'!$E$5:$E$247,'Operating Budget Load'!$H$5:$H$247,'Master Budget'!$B72,'Operating Budget Load'!$J$5:$J$247,"Academic Support")+SUMIFS('Personnel Data'!$F$3:$F$198,'Personnel Data'!$D$3:$D$198,'Master Budget'!$B72,'Personnel Data'!$G$3:$G$198,"Academic Support")</f>
        <v>184490.38</v>
      </c>
      <c r="G72" s="1">
        <f>SUMIFS('Operating Budget Load'!$E$5:$E$247,'Operating Budget Load'!$H$5:$H$247,'Master Budget'!$B72,'Operating Budget Load'!$J$5:$J$247,"Student Services")+SUMIFS('Personnel Data'!$F$3:$F$198,'Personnel Data'!$D$3:$D$198,'Master Budget'!$B72,'Personnel Data'!$G$3:$G$198,"Student Services")</f>
        <v>0</v>
      </c>
      <c r="H72" s="1">
        <f>SUMIFS('Operating Budget Load'!$E$5:$E$247,'Operating Budget Load'!$H$5:$H$247,'Master Budget'!$B72,'Operating Budget Load'!$J$5:$J$247,"Institutional Support")+SUMIFS('Personnel Data'!$F$3:$F$198,'Personnel Data'!$D$3:$D$198,'Master Budget'!$B72,'Personnel Data'!$G$3:$G$198,"Institutional Support")</f>
        <v>0</v>
      </c>
      <c r="I72" s="1">
        <f>SUMIFS('Operating Budget Load'!$E$5:$E$247,'Operating Budget Load'!$H$5:$H$247,'Master Budget'!$B72,'Operating Budget Load'!$J$5:$J$247,"O&amp;M Plant")+SUMIFS('Personnel Data'!$F$3:$F$198,'Personnel Data'!$D$3:$D$198,'Master Budget'!$B72,'Personnel Data'!$G$3:$G$198,"O&amp;M Plant")</f>
        <v>0</v>
      </c>
      <c r="J72" s="1">
        <f>SUMIFS('Operating Budget Load'!$E$5:$E$247,'Operating Budget Load'!$H$5:$H$247,'Master Budget'!$B72,'Operating Budget Load'!$J$5:$J$247,"Scholarships")+SUMIFS('Personnel Data'!$F$3:$F$198,'Personnel Data'!$D$3:$D$198,'Master Budget'!$B72,'Personnel Data'!$G$3:$G$198,"Scholarships")</f>
        <v>0</v>
      </c>
    </row>
    <row r="73" spans="1:10" x14ac:dyDescent="0.3">
      <c r="A73" t="s">
        <v>250</v>
      </c>
      <c r="B73" s="22" t="s">
        <v>249</v>
      </c>
      <c r="C73" s="13"/>
      <c r="E73" s="1">
        <f>SUMIFS('Operating Budget Load'!$E$5:$E$247,'Operating Budget Load'!$H$5:$H$247,'Master Budget'!$B73,'Operating Budget Load'!$J$5:$J$247,"Instruction")+SUMIFS('Personnel Data'!$F$3:$F$198,'Personnel Data'!$D$3:$D$198,'Master Budget'!$B73,'Personnel Data'!$G$3:$G$198,"Instruction")</f>
        <v>0</v>
      </c>
      <c r="F73" s="1">
        <f>SUMIFS('Operating Budget Load'!$E$5:$E$247,'Operating Budget Load'!$H$5:$H$247,'Master Budget'!$B73,'Operating Budget Load'!$J$5:$J$247,"Academic Support")+SUMIFS('Personnel Data'!$F$3:$F$198,'Personnel Data'!$D$3:$D$198,'Master Budget'!$B73,'Personnel Data'!$G$3:$G$198,"Academic Support")</f>
        <v>0</v>
      </c>
      <c r="G73" s="1">
        <f>SUMIFS('Operating Budget Load'!$E$5:$E$247,'Operating Budget Load'!$H$5:$H$247,'Master Budget'!$B73,'Operating Budget Load'!$J$5:$J$247,"Student Services")+SUMIFS('Personnel Data'!$F$3:$F$198,'Personnel Data'!$D$3:$D$198,'Master Budget'!$B73,'Personnel Data'!$G$3:$G$198,"Student Services")</f>
        <v>117337.60000000001</v>
      </c>
      <c r="H73" s="1">
        <f>SUMIFS('Operating Budget Load'!$E$5:$E$247,'Operating Budget Load'!$H$5:$H$247,'Master Budget'!$B73,'Operating Budget Load'!$J$5:$J$247,"Institutional Support")+SUMIFS('Personnel Data'!$F$3:$F$198,'Personnel Data'!$D$3:$D$198,'Master Budget'!$B73,'Personnel Data'!$G$3:$G$198,"Institutional Support")</f>
        <v>0</v>
      </c>
      <c r="I73" s="1">
        <f>SUMIFS('Operating Budget Load'!$E$5:$E$247,'Operating Budget Load'!$H$5:$H$247,'Master Budget'!$B73,'Operating Budget Load'!$J$5:$J$247,"O&amp;M Plant")+SUMIFS('Personnel Data'!$F$3:$F$198,'Personnel Data'!$D$3:$D$198,'Master Budget'!$B73,'Personnel Data'!$G$3:$G$198,"O&amp;M Plant")</f>
        <v>0</v>
      </c>
      <c r="J73" s="1">
        <f>SUMIFS('Operating Budget Load'!$E$5:$E$247,'Operating Budget Load'!$H$5:$H$247,'Master Budget'!$B73,'Operating Budget Load'!$J$5:$J$247,"Scholarships")+SUMIFS('Personnel Data'!$F$3:$F$198,'Personnel Data'!$D$3:$D$198,'Master Budget'!$B73,'Personnel Data'!$G$3:$G$198,"Scholarships")</f>
        <v>0</v>
      </c>
    </row>
    <row r="74" spans="1:10" x14ac:dyDescent="0.3">
      <c r="A74" t="s">
        <v>253</v>
      </c>
      <c r="B74" s="22" t="s">
        <v>252</v>
      </c>
      <c r="E74" s="1">
        <f>SUMIFS('Operating Budget Load'!$E$5:$E$247,'Operating Budget Load'!$H$5:$H$247,'Master Budget'!$B74,'Operating Budget Load'!$J$5:$J$247,"Instruction")+SUMIFS('Personnel Data'!$F$3:$F$198,'Personnel Data'!$D$3:$D$198,'Master Budget'!$B74,'Personnel Data'!$G$3:$G$198,"Instruction")</f>
        <v>0</v>
      </c>
      <c r="F74" s="1">
        <f>SUMIFS('Operating Budget Load'!$E$5:$E$247,'Operating Budget Load'!$H$5:$H$247,'Master Budget'!$B74,'Operating Budget Load'!$J$5:$J$247,"Academic Support")+SUMIFS('Personnel Data'!$F$3:$F$198,'Personnel Data'!$D$3:$D$198,'Master Budget'!$B74,'Personnel Data'!$G$3:$G$198,"Academic Support")</f>
        <v>0</v>
      </c>
      <c r="G74" s="1">
        <f>SUMIFS('Operating Budget Load'!$E$5:$E$247,'Operating Budget Load'!$H$5:$H$247,'Master Budget'!$B74,'Operating Budget Load'!$J$5:$J$247,"Student Services")+SUMIFS('Personnel Data'!$F$3:$F$198,'Personnel Data'!$D$3:$D$198,'Master Budget'!$B74,'Personnel Data'!$G$3:$G$198,"Student Services")</f>
        <v>54136.25</v>
      </c>
      <c r="H74" s="1">
        <f>SUMIFS('Operating Budget Load'!$E$5:$E$247,'Operating Budget Load'!$H$5:$H$247,'Master Budget'!$B74,'Operating Budget Load'!$J$5:$J$247,"Institutional Support")+SUMIFS('Personnel Data'!$F$3:$F$198,'Personnel Data'!$D$3:$D$198,'Master Budget'!$B74,'Personnel Data'!$G$3:$G$198,"Institutional Support")</f>
        <v>0</v>
      </c>
      <c r="I74" s="1">
        <f>SUMIFS('Operating Budget Load'!$E$5:$E$247,'Operating Budget Load'!$H$5:$H$247,'Master Budget'!$B74,'Operating Budget Load'!$J$5:$J$247,"O&amp;M Plant")+SUMIFS('Personnel Data'!$F$3:$F$198,'Personnel Data'!$D$3:$D$198,'Master Budget'!$B74,'Personnel Data'!$G$3:$G$198,"O&amp;M Plant")</f>
        <v>0</v>
      </c>
      <c r="J74" s="1">
        <f>SUMIFS('Operating Budget Load'!$E$5:$E$247,'Operating Budget Load'!$H$5:$H$247,'Master Budget'!$B74,'Operating Budget Load'!$J$5:$J$247,"Scholarships")+SUMIFS('Personnel Data'!$F$3:$F$198,'Personnel Data'!$D$3:$D$198,'Master Budget'!$B74,'Personnel Data'!$G$3:$G$198,"Scholarships")</f>
        <v>0</v>
      </c>
    </row>
  </sheetData>
  <conditionalFormatting sqref="C8">
    <cfRule type="expression" dxfId="16" priority="8">
      <formula>$C$7&lt;0.97</formula>
    </cfRule>
    <cfRule type="cellIs" dxfId="15" priority="9" operator="lessThan">
      <formula>0.97</formula>
    </cfRule>
    <cfRule type="cellIs" dxfId="14" priority="17" operator="greaterThan">
      <formula>$C$6</formula>
    </cfRule>
  </conditionalFormatting>
  <conditionalFormatting sqref="D8">
    <cfRule type="expression" dxfId="13" priority="7">
      <formula>$D$7&lt;0.97</formula>
    </cfRule>
    <cfRule type="cellIs" dxfId="12" priority="16" operator="greaterThan">
      <formula>$D$6</formula>
    </cfRule>
  </conditionalFormatting>
  <conditionalFormatting sqref="E8">
    <cfRule type="expression" dxfId="11" priority="6">
      <formula>$E$7&lt;0.97</formula>
    </cfRule>
    <cfRule type="cellIs" dxfId="10" priority="15" operator="greaterThan">
      <formula>$E$6</formula>
    </cfRule>
  </conditionalFormatting>
  <conditionalFormatting sqref="F8">
    <cfRule type="expression" dxfId="9" priority="5">
      <formula>$F$7&lt;0.97</formula>
    </cfRule>
    <cfRule type="cellIs" dxfId="8" priority="14" operator="greaterThan">
      <formula>$F$6</formula>
    </cfRule>
  </conditionalFormatting>
  <conditionalFormatting sqref="G8">
    <cfRule type="expression" dxfId="7" priority="4">
      <formula>$G$7&lt;0.97</formula>
    </cfRule>
    <cfRule type="cellIs" dxfId="6" priority="13" operator="greaterThan">
      <formula>$G$6</formula>
    </cfRule>
  </conditionalFormatting>
  <conditionalFormatting sqref="H8">
    <cfRule type="expression" dxfId="5" priority="3">
      <formula>$H$7&lt;0.97</formula>
    </cfRule>
    <cfRule type="cellIs" dxfId="4" priority="12" operator="greaterThan">
      <formula>$H$6</formula>
    </cfRule>
  </conditionalFormatting>
  <conditionalFormatting sqref="I8">
    <cfRule type="expression" dxfId="3" priority="2">
      <formula>$I$7&lt;0.97</formula>
    </cfRule>
    <cfRule type="cellIs" dxfId="2" priority="11" operator="greaterThan">
      <formula>$I$6</formula>
    </cfRule>
  </conditionalFormatting>
  <conditionalFormatting sqref="J8">
    <cfRule type="expression" dxfId="1" priority="1">
      <formula>$J$7&lt;0.97</formula>
    </cfRule>
    <cfRule type="cellIs" dxfId="0" priority="10" operator="greaterThan">
      <formula>$J$6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EE47E-ED89-4AA5-8C7A-5B12D396213D}">
  <sheetPr>
    <tabColor theme="9" tint="0.39997558519241921"/>
  </sheetPr>
  <dimension ref="A1:L25"/>
  <sheetViews>
    <sheetView workbookViewId="0">
      <selection activeCell="G24" sqref="G24"/>
    </sheetView>
  </sheetViews>
  <sheetFormatPr defaultRowHeight="14.4" x14ac:dyDescent="0.3"/>
  <cols>
    <col min="2" max="2" width="31.88671875" bestFit="1" customWidth="1"/>
    <col min="4" max="4" width="8.33203125" customWidth="1"/>
    <col min="5" max="5" width="2.44140625" customWidth="1"/>
    <col min="6" max="6" width="12.6640625" customWidth="1"/>
    <col min="7" max="7" width="17.5546875" customWidth="1"/>
    <col min="8" max="8" width="16.33203125" customWidth="1"/>
    <col min="9" max="9" width="2.109375" customWidth="1"/>
    <col min="10" max="10" width="16.33203125" customWidth="1"/>
    <col min="11" max="11" width="13.5546875" customWidth="1"/>
    <col min="12" max="17" width="19.77734375" customWidth="1"/>
  </cols>
  <sheetData>
    <row r="1" spans="1:12" x14ac:dyDescent="0.3">
      <c r="F1" t="s">
        <v>738</v>
      </c>
      <c r="H1" s="251">
        <v>103320</v>
      </c>
    </row>
    <row r="2" spans="1:12" x14ac:dyDescent="0.3">
      <c r="B2" s="18" t="s">
        <v>723</v>
      </c>
    </row>
    <row r="3" spans="1:12" ht="16.2" customHeight="1" x14ac:dyDescent="0.3"/>
    <row r="4" spans="1:12" ht="72" customHeight="1" x14ac:dyDescent="0.3">
      <c r="A4" s="19" t="s">
        <v>724</v>
      </c>
      <c r="B4" s="19" t="s">
        <v>725</v>
      </c>
      <c r="C4" s="20" t="s">
        <v>726</v>
      </c>
      <c r="D4" s="20" t="s">
        <v>727</v>
      </c>
      <c r="F4" s="21" t="s">
        <v>728</v>
      </c>
      <c r="G4" s="21" t="s">
        <v>729</v>
      </c>
      <c r="H4" s="21" t="s">
        <v>739</v>
      </c>
      <c r="I4" s="22"/>
      <c r="J4" s="21" t="s">
        <v>730</v>
      </c>
      <c r="K4" s="21" t="s">
        <v>731</v>
      </c>
      <c r="L4" s="23" t="s">
        <v>740</v>
      </c>
    </row>
    <row r="5" spans="1:12" ht="15" customHeight="1" x14ac:dyDescent="0.3">
      <c r="A5" s="24" t="s">
        <v>45</v>
      </c>
      <c r="B5" s="24" t="s">
        <v>46</v>
      </c>
      <c r="C5" s="24">
        <v>2438.1</v>
      </c>
      <c r="D5" s="25">
        <f>C5/$C$15</f>
        <v>6.3599345772695132E-2</v>
      </c>
      <c r="F5" s="35">
        <v>3900</v>
      </c>
      <c r="G5" s="35">
        <v>3000</v>
      </c>
      <c r="H5" s="35">
        <f>($H$1-$F$15-$G$15)*D5</f>
        <v>3472.9694746095629</v>
      </c>
      <c r="I5" s="1"/>
      <c r="J5" s="35">
        <f>F5+G5+H5</f>
        <v>10372.969474609563</v>
      </c>
      <c r="K5" s="35">
        <v>10372.966294642274</v>
      </c>
      <c r="L5" s="26">
        <f>J5-K5</f>
        <v>3.1799672888155328E-3</v>
      </c>
    </row>
    <row r="6" spans="1:12" x14ac:dyDescent="0.3">
      <c r="A6" s="24" t="s">
        <v>51</v>
      </c>
      <c r="B6" s="24" t="s">
        <v>53</v>
      </c>
      <c r="C6" s="24">
        <v>5585.3</v>
      </c>
      <c r="D6" s="25">
        <f t="shared" ref="D6:D14" si="0">C6/$C$15</f>
        <v>0.14569600342243311</v>
      </c>
      <c r="F6" s="35">
        <v>3000</v>
      </c>
      <c r="G6" s="35">
        <v>3500</v>
      </c>
      <c r="H6" s="35">
        <f t="shared" ref="H6:H14" si="1">($H$1-$F$15-$G$15)*D6</f>
        <v>7956.0216588888043</v>
      </c>
      <c r="I6" s="1"/>
      <c r="J6" s="35">
        <f t="shared" ref="J6:J14" si="2">F6+G6+H6</f>
        <v>14456.021658888803</v>
      </c>
      <c r="K6" s="35">
        <v>14456.014374088634</v>
      </c>
      <c r="L6" s="26">
        <f t="shared" ref="L6:L14" si="3">J6-K6</f>
        <v>7.2848001691454556E-3</v>
      </c>
    </row>
    <row r="7" spans="1:12" x14ac:dyDescent="0.3">
      <c r="A7" s="24" t="s">
        <v>88</v>
      </c>
      <c r="B7" s="24" t="s">
        <v>732</v>
      </c>
      <c r="C7" s="24">
        <v>9624</v>
      </c>
      <c r="D7" s="25">
        <f t="shared" si="0"/>
        <v>0.25104798971183218</v>
      </c>
      <c r="F7" s="35">
        <v>3000</v>
      </c>
      <c r="G7" s="35">
        <v>5400</v>
      </c>
      <c r="H7" s="35">
        <f t="shared" si="1"/>
        <v>13708.977574194019</v>
      </c>
      <c r="I7" s="1"/>
      <c r="J7" s="35">
        <f t="shared" si="2"/>
        <v>22108.977574194018</v>
      </c>
      <c r="K7" s="35">
        <v>22108.965021794531</v>
      </c>
      <c r="L7" s="26">
        <f t="shared" si="3"/>
        <v>1.2552399486594368E-2</v>
      </c>
    </row>
    <row r="8" spans="1:12" x14ac:dyDescent="0.3">
      <c r="A8" s="24" t="s">
        <v>90</v>
      </c>
      <c r="B8" s="24" t="s">
        <v>91</v>
      </c>
      <c r="C8" s="24">
        <v>2616</v>
      </c>
      <c r="D8" s="25">
        <f t="shared" si="0"/>
        <v>6.8239977253340911E-2</v>
      </c>
      <c r="F8" s="35"/>
      <c r="G8" s="35">
        <v>2200</v>
      </c>
      <c r="H8" s="35">
        <f t="shared" si="1"/>
        <v>3726.380437873187</v>
      </c>
      <c r="I8" s="1"/>
      <c r="J8" s="35">
        <f t="shared" si="2"/>
        <v>5926.3804378731875</v>
      </c>
      <c r="K8" s="35">
        <v>5926.3770258743243</v>
      </c>
      <c r="L8" s="26">
        <f t="shared" si="3"/>
        <v>3.4119988631573506E-3</v>
      </c>
    </row>
    <row r="9" spans="1:12" x14ac:dyDescent="0.3">
      <c r="A9" s="24" t="s">
        <v>96</v>
      </c>
      <c r="B9" s="24" t="s">
        <v>97</v>
      </c>
      <c r="C9" s="24">
        <v>2807</v>
      </c>
      <c r="D9" s="25">
        <f t="shared" si="0"/>
        <v>7.3222330332617713E-2</v>
      </c>
      <c r="F9" s="35">
        <v>1100</v>
      </c>
      <c r="G9" s="35">
        <v>3013</v>
      </c>
      <c r="H9" s="35">
        <f t="shared" si="1"/>
        <v>3998.4517924732554</v>
      </c>
      <c r="I9" s="1"/>
      <c r="J9" s="35">
        <f t="shared" si="2"/>
        <v>8111.4517924732554</v>
      </c>
      <c r="K9" s="35">
        <v>8111.4481313567394</v>
      </c>
      <c r="L9" s="26">
        <f t="shared" si="3"/>
        <v>3.6611165160138626E-3</v>
      </c>
    </row>
    <row r="10" spans="1:12" x14ac:dyDescent="0.3">
      <c r="A10" s="24" t="s">
        <v>92</v>
      </c>
      <c r="B10" s="24" t="s">
        <v>93</v>
      </c>
      <c r="C10" s="24">
        <v>1801</v>
      </c>
      <c r="D10" s="25">
        <f t="shared" si="0"/>
        <v>4.6980198407212147E-2</v>
      </c>
      <c r="F10" s="35">
        <v>3500</v>
      </c>
      <c r="G10" s="35">
        <v>2800</v>
      </c>
      <c r="H10" s="35">
        <f t="shared" si="1"/>
        <v>2565.4476944226335</v>
      </c>
      <c r="I10" s="1"/>
      <c r="J10" s="35">
        <f t="shared" si="2"/>
        <v>8865.4476944226335</v>
      </c>
      <c r="K10" s="35">
        <v>8865.4453454127142</v>
      </c>
      <c r="L10" s="26">
        <f t="shared" si="3"/>
        <v>2.3490099192713387E-3</v>
      </c>
    </row>
    <row r="11" spans="1:12" x14ac:dyDescent="0.3">
      <c r="A11" s="24" t="s">
        <v>119</v>
      </c>
      <c r="B11" s="24" t="s">
        <v>120</v>
      </c>
      <c r="C11" s="24">
        <v>3289.3</v>
      </c>
      <c r="D11" s="25">
        <f t="shared" si="0"/>
        <v>8.5803423998247044E-2</v>
      </c>
      <c r="F11" s="35">
        <v>1700</v>
      </c>
      <c r="G11" s="35">
        <v>2500</v>
      </c>
      <c r="H11" s="35">
        <f t="shared" si="1"/>
        <v>4685.4675742722766</v>
      </c>
      <c r="I11" s="1"/>
      <c r="J11" s="35">
        <f t="shared" si="2"/>
        <v>8885.4675742722757</v>
      </c>
      <c r="K11" s="35">
        <v>8885.4632841010753</v>
      </c>
      <c r="L11" s="26">
        <f t="shared" si="3"/>
        <v>4.2901712004095316E-3</v>
      </c>
    </row>
    <row r="12" spans="1:12" x14ac:dyDescent="0.3">
      <c r="A12" s="24" t="s">
        <v>160</v>
      </c>
      <c r="B12" s="24" t="s">
        <v>733</v>
      </c>
      <c r="C12" s="24">
        <v>3371.9</v>
      </c>
      <c r="D12" s="25">
        <f t="shared" si="0"/>
        <v>8.7958096062897645E-2</v>
      </c>
      <c r="F12" s="35">
        <v>1000</v>
      </c>
      <c r="G12" s="35">
        <v>1600</v>
      </c>
      <c r="H12" s="35">
        <f t="shared" si="1"/>
        <v>4803.1277517066519</v>
      </c>
      <c r="I12" s="1"/>
      <c r="J12" s="35">
        <f t="shared" si="2"/>
        <v>7403.1277517066519</v>
      </c>
      <c r="K12" s="35">
        <v>7403.1233538018478</v>
      </c>
      <c r="L12" s="26">
        <f t="shared" si="3"/>
        <v>4.3979048041364877E-3</v>
      </c>
    </row>
    <row r="13" spans="1:12" x14ac:dyDescent="0.3">
      <c r="A13" s="24" t="s">
        <v>167</v>
      </c>
      <c r="B13" s="24" t="s">
        <v>734</v>
      </c>
      <c r="C13" s="24">
        <v>4143.8999999999996</v>
      </c>
      <c r="D13" s="25">
        <f t="shared" si="0"/>
        <v>0.10809619332573371</v>
      </c>
      <c r="F13" s="35"/>
      <c r="G13" s="35">
        <v>3700</v>
      </c>
      <c r="H13" s="35">
        <f t="shared" si="1"/>
        <v>5902.8088289383404</v>
      </c>
      <c r="I13" s="1"/>
      <c r="J13" s="35">
        <f t="shared" si="2"/>
        <v>9602.8088289383413</v>
      </c>
      <c r="K13" s="35">
        <v>9602.8034241286732</v>
      </c>
      <c r="L13" s="26">
        <f t="shared" si="3"/>
        <v>5.4048096681071911E-3</v>
      </c>
    </row>
    <row r="14" spans="1:12" ht="15" thickBot="1" x14ac:dyDescent="0.35">
      <c r="A14" s="27" t="s">
        <v>198</v>
      </c>
      <c r="B14" s="27" t="s">
        <v>199</v>
      </c>
      <c r="C14" s="27">
        <v>2658.8</v>
      </c>
      <c r="D14" s="28">
        <f t="shared" si="0"/>
        <v>6.935644171299038E-2</v>
      </c>
      <c r="F14" s="36">
        <v>1800</v>
      </c>
      <c r="G14" s="36">
        <v>2000</v>
      </c>
      <c r="H14" s="35">
        <f t="shared" si="1"/>
        <v>3787.3472126212655</v>
      </c>
      <c r="I14" s="37"/>
      <c r="J14" s="35">
        <f t="shared" si="2"/>
        <v>7587.3472126212655</v>
      </c>
      <c r="K14" s="35">
        <v>7587.3437447991801</v>
      </c>
      <c r="L14" s="26">
        <f t="shared" si="3"/>
        <v>3.4678220854402753E-3</v>
      </c>
    </row>
    <row r="15" spans="1:12" x14ac:dyDescent="0.3">
      <c r="A15" s="29"/>
      <c r="B15" s="29" t="s">
        <v>735</v>
      </c>
      <c r="C15" s="30">
        <f>SUM(C5:C14)</f>
        <v>38335.300000000003</v>
      </c>
      <c r="D15" s="31">
        <f>SUM(D5:D14)</f>
        <v>0.99999999999999989</v>
      </c>
      <c r="F15" s="38">
        <f>SUM(F5:F14)</f>
        <v>19000</v>
      </c>
      <c r="G15" s="38">
        <f>SUM(G5:G14)</f>
        <v>29713</v>
      </c>
      <c r="H15" s="38">
        <f>SUM(H5:H14)</f>
        <v>54607</v>
      </c>
      <c r="I15" s="1"/>
      <c r="J15" s="38">
        <f>SUM(J5:J14)</f>
        <v>103320</v>
      </c>
      <c r="K15" s="38">
        <f>SUM(K5:K14)</f>
        <v>103319.94999999998</v>
      </c>
      <c r="L15" s="32"/>
    </row>
    <row r="17" spans="2:11" x14ac:dyDescent="0.3">
      <c r="K17" s="7"/>
    </row>
    <row r="18" spans="2:11" x14ac:dyDescent="0.3">
      <c r="B18" t="s">
        <v>736</v>
      </c>
    </row>
    <row r="20" spans="2:11" x14ac:dyDescent="0.3">
      <c r="H20" s="33"/>
    </row>
    <row r="22" spans="2:11" x14ac:dyDescent="0.3">
      <c r="C22" s="6" t="s">
        <v>737</v>
      </c>
      <c r="D22" s="6"/>
      <c r="E22" s="6"/>
      <c r="F22" s="6"/>
      <c r="G22" s="34"/>
    </row>
    <row r="25" spans="2:11" x14ac:dyDescent="0.3">
      <c r="F25" s="8"/>
      <c r="G25" s="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DFF09-0D14-4AB1-A4A0-5AB6ED2FDADC}">
  <sheetPr>
    <tabColor rgb="FFFFFF00"/>
  </sheetPr>
  <dimension ref="A2:H16"/>
  <sheetViews>
    <sheetView workbookViewId="0">
      <selection activeCell="H13" sqref="H13"/>
    </sheetView>
  </sheetViews>
  <sheetFormatPr defaultRowHeight="14.4" x14ac:dyDescent="0.3"/>
  <cols>
    <col min="2" max="2" width="33.88671875" customWidth="1"/>
    <col min="3" max="3" width="13.44140625" customWidth="1"/>
    <col min="4" max="4" width="20" customWidth="1"/>
    <col min="5" max="5" width="22.44140625" customWidth="1"/>
    <col min="6" max="6" width="17.6640625" customWidth="1"/>
    <col min="7" max="7" width="11.6640625" customWidth="1"/>
    <col min="8" max="8" width="14" customWidth="1"/>
  </cols>
  <sheetData>
    <row r="2" spans="1:8" x14ac:dyDescent="0.3">
      <c r="B2" t="s">
        <v>741</v>
      </c>
      <c r="C2" s="5">
        <f>'[1]Revenue Estimate'!D65</f>
        <v>15177.757802968605</v>
      </c>
    </row>
    <row r="3" spans="1:8" ht="43.2" x14ac:dyDescent="0.3">
      <c r="A3" s="19" t="s">
        <v>724</v>
      </c>
      <c r="B3" s="19" t="s">
        <v>725</v>
      </c>
      <c r="C3" s="20" t="s">
        <v>742</v>
      </c>
      <c r="D3" s="20" t="s">
        <v>743</v>
      </c>
      <c r="E3" s="20" t="s">
        <v>744</v>
      </c>
      <c r="F3" s="20" t="s">
        <v>745</v>
      </c>
      <c r="G3" s="20" t="s">
        <v>746</v>
      </c>
      <c r="H3" s="20" t="s">
        <v>747</v>
      </c>
    </row>
    <row r="4" spans="1:8" x14ac:dyDescent="0.3">
      <c r="A4" s="24" t="s">
        <v>45</v>
      </c>
      <c r="B4" s="24" t="s">
        <v>46</v>
      </c>
      <c r="C4" s="24"/>
      <c r="D4" s="24">
        <v>98</v>
      </c>
      <c r="E4" s="24">
        <v>86</v>
      </c>
      <c r="F4" s="24">
        <f>E4-D4</f>
        <v>-12</v>
      </c>
      <c r="G4" s="25">
        <f>E4/D4</f>
        <v>0.87755102040816324</v>
      </c>
      <c r="H4" s="35">
        <f>IF(F4&lt;0,0,F4*$C$2/SUMIF($F$4:$F$13,"&gt;0",$F$4:$F$13))</f>
        <v>0</v>
      </c>
    </row>
    <row r="5" spans="1:8" x14ac:dyDescent="0.3">
      <c r="A5" s="24" t="s">
        <v>51</v>
      </c>
      <c r="B5" s="24" t="s">
        <v>53</v>
      </c>
      <c r="C5" s="24"/>
      <c r="D5" s="24">
        <v>179</v>
      </c>
      <c r="E5" s="24">
        <v>198</v>
      </c>
      <c r="F5" s="24">
        <f t="shared" ref="F5:F13" si="0">E5-D5</f>
        <v>19</v>
      </c>
      <c r="G5" s="25">
        <f t="shared" ref="G5:G14" si="1">E5/D5</f>
        <v>1.1061452513966481</v>
      </c>
      <c r="H5" s="35">
        <f t="shared" ref="H5:H13" si="2">IF(F5&lt;0,0,F5*$C$2/SUMIF($F$4:$F$13,"&gt;0",$F$4:$F$13))</f>
        <v>8239.3542358972427</v>
      </c>
    </row>
    <row r="6" spans="1:8" x14ac:dyDescent="0.3">
      <c r="A6" s="24" t="s">
        <v>88</v>
      </c>
      <c r="B6" s="24" t="s">
        <v>732</v>
      </c>
      <c r="C6" s="24"/>
      <c r="D6" s="24">
        <v>201</v>
      </c>
      <c r="E6" s="24">
        <v>193</v>
      </c>
      <c r="F6" s="24">
        <f t="shared" si="0"/>
        <v>-8</v>
      </c>
      <c r="G6" s="25">
        <f t="shared" si="1"/>
        <v>0.96019900497512434</v>
      </c>
      <c r="H6" s="35">
        <f t="shared" si="2"/>
        <v>0</v>
      </c>
    </row>
    <row r="7" spans="1:8" x14ac:dyDescent="0.3">
      <c r="A7" s="24" t="s">
        <v>90</v>
      </c>
      <c r="B7" s="24" t="s">
        <v>91</v>
      </c>
      <c r="C7" s="24"/>
      <c r="D7" s="24">
        <v>23</v>
      </c>
      <c r="E7" s="24">
        <v>20</v>
      </c>
      <c r="F7" s="24">
        <f t="shared" si="0"/>
        <v>-3</v>
      </c>
      <c r="G7" s="25">
        <f t="shared" si="1"/>
        <v>0.86956521739130432</v>
      </c>
      <c r="H7" s="35">
        <f t="shared" si="2"/>
        <v>0</v>
      </c>
    </row>
    <row r="8" spans="1:8" x14ac:dyDescent="0.3">
      <c r="A8" s="24" t="s">
        <v>96</v>
      </c>
      <c r="B8" s="24" t="s">
        <v>97</v>
      </c>
      <c r="C8" s="24"/>
      <c r="D8" s="24">
        <v>53</v>
      </c>
      <c r="E8" s="24">
        <v>52</v>
      </c>
      <c r="F8" s="24">
        <f t="shared" si="0"/>
        <v>-1</v>
      </c>
      <c r="G8" s="25">
        <f t="shared" si="1"/>
        <v>0.98113207547169812</v>
      </c>
      <c r="H8" s="35">
        <f t="shared" si="2"/>
        <v>0</v>
      </c>
    </row>
    <row r="9" spans="1:8" x14ac:dyDescent="0.3">
      <c r="A9" s="24" t="s">
        <v>92</v>
      </c>
      <c r="B9" s="24" t="s">
        <v>93</v>
      </c>
      <c r="C9" s="24"/>
      <c r="D9" s="24">
        <v>69</v>
      </c>
      <c r="E9" s="24">
        <v>75</v>
      </c>
      <c r="F9" s="24">
        <f t="shared" si="0"/>
        <v>6</v>
      </c>
      <c r="G9" s="25">
        <f t="shared" si="1"/>
        <v>1.0869565217391304</v>
      </c>
      <c r="H9" s="35">
        <f t="shared" si="2"/>
        <v>2601.901337651761</v>
      </c>
    </row>
    <row r="10" spans="1:8" x14ac:dyDescent="0.3">
      <c r="A10" s="24" t="s">
        <v>119</v>
      </c>
      <c r="B10" s="24" t="s">
        <v>120</v>
      </c>
      <c r="C10" s="24"/>
      <c r="D10" s="24">
        <f>2+8+2</f>
        <v>12</v>
      </c>
      <c r="E10" s="24">
        <f>3+9+1</f>
        <v>13</v>
      </c>
      <c r="F10" s="24">
        <f t="shared" si="0"/>
        <v>1</v>
      </c>
      <c r="G10" s="25">
        <f t="shared" si="1"/>
        <v>1.0833333333333333</v>
      </c>
      <c r="H10" s="35">
        <f t="shared" si="2"/>
        <v>433.65022294196012</v>
      </c>
    </row>
    <row r="11" spans="1:8" x14ac:dyDescent="0.3">
      <c r="A11" s="24" t="s">
        <v>160</v>
      </c>
      <c r="B11" s="24" t="s">
        <v>733</v>
      </c>
      <c r="C11" s="24"/>
      <c r="D11" s="24">
        <v>70</v>
      </c>
      <c r="E11" s="24">
        <v>78</v>
      </c>
      <c r="F11" s="24">
        <f t="shared" si="0"/>
        <v>8</v>
      </c>
      <c r="G11" s="25">
        <f t="shared" si="1"/>
        <v>1.1142857142857143</v>
      </c>
      <c r="H11" s="35">
        <f t="shared" si="2"/>
        <v>3469.201783535681</v>
      </c>
    </row>
    <row r="12" spans="1:8" x14ac:dyDescent="0.3">
      <c r="A12" s="24" t="s">
        <v>167</v>
      </c>
      <c r="B12" s="24" t="s">
        <v>734</v>
      </c>
      <c r="C12" s="24"/>
      <c r="D12" s="24">
        <v>8</v>
      </c>
      <c r="E12" s="24">
        <v>9</v>
      </c>
      <c r="F12" s="24">
        <f t="shared" si="0"/>
        <v>1</v>
      </c>
      <c r="G12" s="25">
        <f t="shared" si="1"/>
        <v>1.125</v>
      </c>
      <c r="H12" s="35">
        <f t="shared" si="2"/>
        <v>433.65022294196012</v>
      </c>
    </row>
    <row r="13" spans="1:8" ht="15" thickBot="1" x14ac:dyDescent="0.35">
      <c r="A13" s="27" t="s">
        <v>198</v>
      </c>
      <c r="B13" s="27" t="s">
        <v>199</v>
      </c>
      <c r="C13" s="27"/>
      <c r="D13" s="27">
        <v>18</v>
      </c>
      <c r="E13" s="27">
        <v>5</v>
      </c>
      <c r="F13" s="24">
        <f t="shared" si="0"/>
        <v>-13</v>
      </c>
      <c r="G13" s="25">
        <f t="shared" si="1"/>
        <v>0.27777777777777779</v>
      </c>
      <c r="H13" s="35">
        <f t="shared" si="2"/>
        <v>0</v>
      </c>
    </row>
    <row r="14" spans="1:8" x14ac:dyDescent="0.3">
      <c r="A14" s="29"/>
      <c r="B14" s="29" t="s">
        <v>735</v>
      </c>
      <c r="C14" s="30">
        <f>SUM(C4:C13)</f>
        <v>0</v>
      </c>
      <c r="D14" s="30">
        <f>SUM(D4:D13)</f>
        <v>731</v>
      </c>
      <c r="E14" s="30">
        <f>SUM(E4:E13)</f>
        <v>729</v>
      </c>
      <c r="F14" s="30">
        <f>SUM(F4:F13)</f>
        <v>-2</v>
      </c>
      <c r="G14" s="39">
        <f t="shared" si="1"/>
        <v>0.99726402188782493</v>
      </c>
      <c r="H14" s="40">
        <f>SUM(H4:H13)</f>
        <v>15177.757802968605</v>
      </c>
    </row>
    <row r="16" spans="1:8" x14ac:dyDescent="0.3">
      <c r="B16" t="s">
        <v>748</v>
      </c>
      <c r="D16" s="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E9A7A-CE0E-4084-9319-5BADA89E71C4}">
  <sheetPr>
    <tabColor theme="9" tint="0.39997558519241921"/>
  </sheetPr>
  <dimension ref="A1:R13"/>
  <sheetViews>
    <sheetView workbookViewId="0">
      <selection activeCell="K9" sqref="K9"/>
    </sheetView>
  </sheetViews>
  <sheetFormatPr defaultRowHeight="14.4" x14ac:dyDescent="0.3"/>
  <cols>
    <col min="1" max="1" width="23.88671875" customWidth="1"/>
    <col min="2" max="2" width="1.33203125" customWidth="1"/>
    <col min="3" max="3" width="13.5546875" customWidth="1"/>
    <col min="4" max="4" width="1.33203125" customWidth="1"/>
    <col min="5" max="5" width="14.6640625" customWidth="1"/>
    <col min="6" max="6" width="0.5546875" customWidth="1"/>
    <col min="7" max="8" width="14.33203125" customWidth="1"/>
    <col min="9" max="9" width="15.33203125" hidden="1" customWidth="1"/>
    <col min="10" max="10" width="13.33203125" customWidth="1"/>
    <col min="12" max="12" width="16.6640625" customWidth="1"/>
    <col min="13" max="13" width="13.33203125" customWidth="1"/>
    <col min="14" max="14" width="12.109375" customWidth="1"/>
  </cols>
  <sheetData>
    <row r="1" spans="1:18" x14ac:dyDescent="0.3">
      <c r="A1" t="s">
        <v>957</v>
      </c>
    </row>
    <row r="2" spans="1:18" x14ac:dyDescent="0.3">
      <c r="B2" t="s">
        <v>749</v>
      </c>
      <c r="C2" s="22" t="s">
        <v>749</v>
      </c>
      <c r="D2" s="22" t="s">
        <v>750</v>
      </c>
      <c r="E2" s="22" t="s">
        <v>750</v>
      </c>
      <c r="F2" s="22" t="s">
        <v>751</v>
      </c>
      <c r="G2" s="22" t="s">
        <v>751</v>
      </c>
      <c r="H2" s="22" t="s">
        <v>752</v>
      </c>
      <c r="I2" s="22" t="s">
        <v>753</v>
      </c>
      <c r="J2" s="22" t="s">
        <v>753</v>
      </c>
      <c r="K2" s="22" t="s">
        <v>754</v>
      </c>
      <c r="L2" s="22" t="s">
        <v>755</v>
      </c>
      <c r="M2" s="22" t="s">
        <v>756</v>
      </c>
      <c r="N2" s="22" t="s">
        <v>757</v>
      </c>
    </row>
    <row r="3" spans="1:18" x14ac:dyDescent="0.3">
      <c r="A3" t="s">
        <v>41</v>
      </c>
      <c r="B3">
        <v>16382035</v>
      </c>
      <c r="C3" s="41">
        <f>B3/$B$11</f>
        <v>0.45219976830263059</v>
      </c>
      <c r="D3" s="12">
        <v>6367879</v>
      </c>
      <c r="E3" s="41">
        <f>D3/$D$12</f>
        <v>0.43236658049724869</v>
      </c>
      <c r="F3" s="12">
        <v>16718674</v>
      </c>
      <c r="G3" s="41">
        <f>F3/$F$11</f>
        <v>0.57629150032915333</v>
      </c>
      <c r="H3" s="41">
        <f>(B3+D3+F3)/($B$11+$D$12+$F$11)</f>
        <v>0.49356596799552249</v>
      </c>
      <c r="I3" s="12">
        <v>7910018</v>
      </c>
      <c r="J3" s="41">
        <f>I3/$I$11</f>
        <v>0.4991684856404825</v>
      </c>
      <c r="K3" s="41">
        <v>0.5</v>
      </c>
      <c r="L3" s="5">
        <f>'[1]Revenue Estimate'!$D$68*'[1]Peer Ratios'!K3</f>
        <v>7505401.2335679745</v>
      </c>
    </row>
    <row r="4" spans="1:18" x14ac:dyDescent="0.3">
      <c r="A4" t="s">
        <v>426</v>
      </c>
      <c r="B4" s="1">
        <v>0</v>
      </c>
      <c r="C4" s="41">
        <f t="shared" ref="C4:C10" si="0">B4/$B$11</f>
        <v>0</v>
      </c>
      <c r="D4" s="12">
        <v>0</v>
      </c>
      <c r="E4" s="41">
        <f>D4/$D$12</f>
        <v>0</v>
      </c>
      <c r="F4" s="12">
        <v>92595</v>
      </c>
      <c r="G4" s="41">
        <f t="shared" ref="G4:G10" si="1">F4/$F$11</f>
        <v>3.1917430457091248E-3</v>
      </c>
      <c r="H4" s="41">
        <f>(B4+D4+F4)/($B$11+$D$12+$F$11)</f>
        <v>1.1579269267637698E-3</v>
      </c>
      <c r="I4" s="12">
        <v>0</v>
      </c>
      <c r="J4" s="41">
        <f t="shared" ref="J4:J10" si="2">I4/$I$11</f>
        <v>0</v>
      </c>
      <c r="K4" s="41">
        <v>0</v>
      </c>
      <c r="L4" s="5">
        <f>'[1]Revenue Estimate'!$D$68*'[1]Peer Ratios'!K4</f>
        <v>0</v>
      </c>
    </row>
    <row r="5" spans="1:18" x14ac:dyDescent="0.3">
      <c r="A5" t="s">
        <v>429</v>
      </c>
      <c r="B5" s="1">
        <v>330282</v>
      </c>
      <c r="C5" s="41">
        <f t="shared" si="0"/>
        <v>9.1169042108950101E-3</v>
      </c>
      <c r="D5" s="12">
        <v>0</v>
      </c>
      <c r="E5" s="41">
        <f>D5/$D$12</f>
        <v>0</v>
      </c>
      <c r="F5" s="12">
        <v>0</v>
      </c>
      <c r="G5" s="41">
        <f t="shared" si="1"/>
        <v>0</v>
      </c>
      <c r="H5" s="41">
        <f t="shared" ref="H5:H10" si="3">(B5+D6+F5)/($B$11+$D$12+$F$11)</f>
        <v>2.3756641338377699E-2</v>
      </c>
      <c r="I5" s="12">
        <v>0</v>
      </c>
      <c r="J5" s="41">
        <f t="shared" si="2"/>
        <v>0</v>
      </c>
      <c r="K5" s="41">
        <v>0</v>
      </c>
      <c r="L5" s="5">
        <f>'[1]Revenue Estimate'!$D$68*'[1]Peer Ratios'!K5</f>
        <v>0</v>
      </c>
    </row>
    <row r="6" spans="1:18" x14ac:dyDescent="0.3">
      <c r="A6" t="s">
        <v>30</v>
      </c>
      <c r="B6" s="1">
        <v>3590897</v>
      </c>
      <c r="C6" s="41">
        <f t="shared" si="0"/>
        <v>9.9120945071757643E-2</v>
      </c>
      <c r="D6" s="12">
        <v>1569446</v>
      </c>
      <c r="E6" s="41">
        <f t="shared" ref="E6:E10" si="4">D6/$D$12</f>
        <v>0.10656232637194973</v>
      </c>
      <c r="F6" s="12">
        <v>1748821</v>
      </c>
      <c r="G6" s="41">
        <f t="shared" si="1"/>
        <v>6.0281735136239294E-2</v>
      </c>
      <c r="H6" s="41">
        <f t="shared" si="3"/>
        <v>0.10090228637389309</v>
      </c>
      <c r="I6" s="12">
        <v>1133536</v>
      </c>
      <c r="J6" s="41">
        <f t="shared" si="2"/>
        <v>7.1532763710394839E-2</v>
      </c>
      <c r="K6" s="41">
        <v>0.08</v>
      </c>
      <c r="L6" s="5">
        <f>'[1]Revenue Estimate'!$D$68*'[1]Peer Ratios'!K6</f>
        <v>1050756.1726995166</v>
      </c>
    </row>
    <row r="7" spans="1:18" x14ac:dyDescent="0.3">
      <c r="A7" t="s">
        <v>13</v>
      </c>
      <c r="B7" s="1">
        <v>5959395</v>
      </c>
      <c r="C7" s="41">
        <f t="shared" si="0"/>
        <v>0.16449952879626098</v>
      </c>
      <c r="D7" s="12">
        <v>2729053</v>
      </c>
      <c r="E7" s="41">
        <f t="shared" si="4"/>
        <v>0.18529738294426731</v>
      </c>
      <c r="F7" s="12">
        <v>3557374</v>
      </c>
      <c r="G7" s="41">
        <f t="shared" si="1"/>
        <v>0.12262242805212432</v>
      </c>
      <c r="H7" s="41">
        <f t="shared" si="3"/>
        <v>0.14159496115020417</v>
      </c>
      <c r="I7" s="12">
        <v>2521806</v>
      </c>
      <c r="J7" s="41">
        <f t="shared" si="2"/>
        <v>0.15914073546976537</v>
      </c>
      <c r="K7" s="41">
        <v>0.15</v>
      </c>
      <c r="L7" s="5">
        <f>'[1]Revenue Estimate'!$D$68*'[1]Peer Ratios'!K7</f>
        <v>2251620.3700703923</v>
      </c>
    </row>
    <row r="8" spans="1:18" x14ac:dyDescent="0.3">
      <c r="A8" t="s">
        <v>37</v>
      </c>
      <c r="B8" s="1">
        <v>3767304</v>
      </c>
      <c r="C8" s="41">
        <f t="shared" si="0"/>
        <v>0.10399037701516163</v>
      </c>
      <c r="D8" s="12">
        <v>1806040</v>
      </c>
      <c r="E8" s="41">
        <f t="shared" si="4"/>
        <v>0.12262659812494098</v>
      </c>
      <c r="F8" s="12">
        <v>2567843</v>
      </c>
      <c r="G8" s="41">
        <f t="shared" si="1"/>
        <v>8.8513365059915292E-2</v>
      </c>
      <c r="H8" s="41">
        <f t="shared" si="3"/>
        <v>0.1044539750839186</v>
      </c>
      <c r="I8" s="12">
        <v>1611508</v>
      </c>
      <c r="J8" s="41">
        <f t="shared" si="2"/>
        <v>0.10169559765319405</v>
      </c>
      <c r="K8" s="41">
        <v>0.1</v>
      </c>
      <c r="L8" s="5">
        <f>'[1]Revenue Estimate'!$D$68*'[1]Peer Ratios'!K8</f>
        <v>1350972.2220422353</v>
      </c>
    </row>
    <row r="9" spans="1:18" x14ac:dyDescent="0.3">
      <c r="A9" t="s">
        <v>437</v>
      </c>
      <c r="B9" s="1">
        <v>5491116</v>
      </c>
      <c r="C9" s="41">
        <f t="shared" si="0"/>
        <v>0.15157343900943124</v>
      </c>
      <c r="D9" s="12">
        <v>2017639</v>
      </c>
      <c r="E9" s="41">
        <f t="shared" si="4"/>
        <v>0.13699375806416678</v>
      </c>
      <c r="F9" s="12">
        <v>4032242</v>
      </c>
      <c r="G9" s="41">
        <f t="shared" si="1"/>
        <v>0.13899109414240782</v>
      </c>
      <c r="H9" s="41">
        <f t="shared" si="3"/>
        <v>0.12206739483611236</v>
      </c>
      <c r="I9" s="12">
        <v>1639278</v>
      </c>
      <c r="J9" s="41">
        <f t="shared" si="2"/>
        <v>0.10344804737533579</v>
      </c>
      <c r="K9" s="41">
        <v>0.11</v>
      </c>
      <c r="L9" s="5">
        <f>'[1]Revenue Estimate'!$D$68*'[1]Peer Ratios'!K9</f>
        <v>1651188.2713849545</v>
      </c>
    </row>
    <row r="10" spans="1:18" x14ac:dyDescent="0.3">
      <c r="A10" t="s">
        <v>439</v>
      </c>
      <c r="B10" s="1">
        <v>706400</v>
      </c>
      <c r="C10" s="41">
        <f t="shared" si="0"/>
        <v>1.9499037593862928E-2</v>
      </c>
      <c r="D10" s="12">
        <v>237906</v>
      </c>
      <c r="E10" s="41">
        <f t="shared" si="4"/>
        <v>1.6153353997426529E-2</v>
      </c>
      <c r="F10" s="12">
        <v>293245</v>
      </c>
      <c r="G10" s="41">
        <f t="shared" si="1"/>
        <v>1.0108134234450806E-2</v>
      </c>
      <c r="H10" s="41">
        <f t="shared" si="3"/>
        <v>1.2500846295207826E-2</v>
      </c>
      <c r="I10" s="12">
        <v>1030243</v>
      </c>
      <c r="J10" s="41">
        <f t="shared" si="2"/>
        <v>6.5014370150827422E-2</v>
      </c>
      <c r="K10" s="41">
        <v>0.06</v>
      </c>
      <c r="L10" s="5">
        <f>'[1]Revenue Estimate'!$D$68*'[1]Peer Ratios'!K10</f>
        <v>1200864.1973708759</v>
      </c>
    </row>
    <row r="11" spans="1:18" x14ac:dyDescent="0.3">
      <c r="B11" s="1">
        <f>SUM(B3:B10)</f>
        <v>36227429</v>
      </c>
      <c r="D11" s="12"/>
      <c r="F11" s="1">
        <f>SUM(F3:F10)</f>
        <v>29010794</v>
      </c>
      <c r="I11" s="1">
        <f>SUM(I3:I10)</f>
        <v>15846389</v>
      </c>
      <c r="K11" s="42">
        <f>SUM(K3:K10)</f>
        <v>1</v>
      </c>
      <c r="L11" s="5">
        <f>SUM(L3:L10)</f>
        <v>15010802.467135947</v>
      </c>
    </row>
    <row r="12" spans="1:18" x14ac:dyDescent="0.3">
      <c r="B12" s="1"/>
      <c r="D12" s="1">
        <f>SUM(D3:D11)</f>
        <v>14727963</v>
      </c>
    </row>
    <row r="13" spans="1:18" x14ac:dyDescent="0.3">
      <c r="B13" s="5"/>
      <c r="L13" s="8"/>
      <c r="M13" s="8"/>
      <c r="N13" s="8"/>
      <c r="O13" s="8"/>
      <c r="P13" s="8"/>
      <c r="Q13" s="8"/>
      <c r="R13" s="8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02993-D9B2-4E27-B23F-E287BB5E027E}">
  <sheetPr>
    <tabColor theme="9" tint="0.39997558519241921"/>
  </sheetPr>
  <dimension ref="A1:M44"/>
  <sheetViews>
    <sheetView topLeftCell="A17" workbookViewId="0">
      <selection activeCell="C31" sqref="C31"/>
    </sheetView>
  </sheetViews>
  <sheetFormatPr defaultRowHeight="14.4" x14ac:dyDescent="0.3"/>
  <cols>
    <col min="1" max="1" width="8.88671875" style="225"/>
    <col min="2" max="2" width="11.88671875" style="225" customWidth="1"/>
    <col min="3" max="3" width="8" style="225" customWidth="1"/>
    <col min="4" max="4" width="11.88671875" style="225" customWidth="1"/>
    <col min="5" max="5" width="13.109375" style="236" customWidth="1"/>
    <col min="6" max="6" width="20.6640625" style="224" customWidth="1"/>
    <col min="7" max="7" width="6.5546875" style="225" customWidth="1"/>
    <col min="8" max="8" width="10.6640625" style="224" bestFit="1" customWidth="1"/>
    <col min="9" max="9" width="10.6640625" style="10" bestFit="1" customWidth="1"/>
    <col min="10" max="10" width="14" customWidth="1"/>
    <col min="12" max="12" width="10.33203125" bestFit="1" customWidth="1"/>
    <col min="258" max="258" width="11.88671875" customWidth="1"/>
    <col min="259" max="259" width="8" customWidth="1"/>
    <col min="260" max="260" width="11.88671875" customWidth="1"/>
    <col min="261" max="261" width="13.109375" customWidth="1"/>
    <col min="262" max="262" width="20.6640625" customWidth="1"/>
    <col min="263" max="263" width="6.5546875" customWidth="1"/>
    <col min="266" max="266" width="14" customWidth="1"/>
    <col min="268" max="268" width="10.33203125" bestFit="1" customWidth="1"/>
    <col min="514" max="514" width="11.88671875" customWidth="1"/>
    <col min="515" max="515" width="8" customWidth="1"/>
    <col min="516" max="516" width="11.88671875" customWidth="1"/>
    <col min="517" max="517" width="13.109375" customWidth="1"/>
    <col min="518" max="518" width="20.6640625" customWidth="1"/>
    <col min="519" max="519" width="6.5546875" customWidth="1"/>
    <col min="522" max="522" width="14" customWidth="1"/>
    <col min="524" max="524" width="10.33203125" bestFit="1" customWidth="1"/>
    <col min="770" max="770" width="11.88671875" customWidth="1"/>
    <col min="771" max="771" width="8" customWidth="1"/>
    <col min="772" max="772" width="11.88671875" customWidth="1"/>
    <col min="773" max="773" width="13.109375" customWidth="1"/>
    <col min="774" max="774" width="20.6640625" customWidth="1"/>
    <col min="775" max="775" width="6.5546875" customWidth="1"/>
    <col min="778" max="778" width="14" customWidth="1"/>
    <col min="780" max="780" width="10.33203125" bestFit="1" customWidth="1"/>
    <col min="1026" max="1026" width="11.88671875" customWidth="1"/>
    <col min="1027" max="1027" width="8" customWidth="1"/>
    <col min="1028" max="1028" width="11.88671875" customWidth="1"/>
    <col min="1029" max="1029" width="13.109375" customWidth="1"/>
    <col min="1030" max="1030" width="20.6640625" customWidth="1"/>
    <col min="1031" max="1031" width="6.5546875" customWidth="1"/>
    <col min="1034" max="1034" width="14" customWidth="1"/>
    <col min="1036" max="1036" width="10.33203125" bestFit="1" customWidth="1"/>
    <col min="1282" max="1282" width="11.88671875" customWidth="1"/>
    <col min="1283" max="1283" width="8" customWidth="1"/>
    <col min="1284" max="1284" width="11.88671875" customWidth="1"/>
    <col min="1285" max="1285" width="13.109375" customWidth="1"/>
    <col min="1286" max="1286" width="20.6640625" customWidth="1"/>
    <col min="1287" max="1287" width="6.5546875" customWidth="1"/>
    <col min="1290" max="1290" width="14" customWidth="1"/>
    <col min="1292" max="1292" width="10.33203125" bestFit="1" customWidth="1"/>
    <col min="1538" max="1538" width="11.88671875" customWidth="1"/>
    <col min="1539" max="1539" width="8" customWidth="1"/>
    <col min="1540" max="1540" width="11.88671875" customWidth="1"/>
    <col min="1541" max="1541" width="13.109375" customWidth="1"/>
    <col min="1542" max="1542" width="20.6640625" customWidth="1"/>
    <col min="1543" max="1543" width="6.5546875" customWidth="1"/>
    <col min="1546" max="1546" width="14" customWidth="1"/>
    <col min="1548" max="1548" width="10.33203125" bestFit="1" customWidth="1"/>
    <col min="1794" max="1794" width="11.88671875" customWidth="1"/>
    <col min="1795" max="1795" width="8" customWidth="1"/>
    <col min="1796" max="1796" width="11.88671875" customWidth="1"/>
    <col min="1797" max="1797" width="13.109375" customWidth="1"/>
    <col min="1798" max="1798" width="20.6640625" customWidth="1"/>
    <col min="1799" max="1799" width="6.5546875" customWidth="1"/>
    <col min="1802" max="1802" width="14" customWidth="1"/>
    <col min="1804" max="1804" width="10.33203125" bestFit="1" customWidth="1"/>
    <col min="2050" max="2050" width="11.88671875" customWidth="1"/>
    <col min="2051" max="2051" width="8" customWidth="1"/>
    <col min="2052" max="2052" width="11.88671875" customWidth="1"/>
    <col min="2053" max="2053" width="13.109375" customWidth="1"/>
    <col min="2054" max="2054" width="20.6640625" customWidth="1"/>
    <col min="2055" max="2055" width="6.5546875" customWidth="1"/>
    <col min="2058" max="2058" width="14" customWidth="1"/>
    <col min="2060" max="2060" width="10.33203125" bestFit="1" customWidth="1"/>
    <col min="2306" max="2306" width="11.88671875" customWidth="1"/>
    <col min="2307" max="2307" width="8" customWidth="1"/>
    <col min="2308" max="2308" width="11.88671875" customWidth="1"/>
    <col min="2309" max="2309" width="13.109375" customWidth="1"/>
    <col min="2310" max="2310" width="20.6640625" customWidth="1"/>
    <col min="2311" max="2311" width="6.5546875" customWidth="1"/>
    <col min="2314" max="2314" width="14" customWidth="1"/>
    <col min="2316" max="2316" width="10.33203125" bestFit="1" customWidth="1"/>
    <col min="2562" max="2562" width="11.88671875" customWidth="1"/>
    <col min="2563" max="2563" width="8" customWidth="1"/>
    <col min="2564" max="2564" width="11.88671875" customWidth="1"/>
    <col min="2565" max="2565" width="13.109375" customWidth="1"/>
    <col min="2566" max="2566" width="20.6640625" customWidth="1"/>
    <col min="2567" max="2567" width="6.5546875" customWidth="1"/>
    <col min="2570" max="2570" width="14" customWidth="1"/>
    <col min="2572" max="2572" width="10.33203125" bestFit="1" customWidth="1"/>
    <col min="2818" max="2818" width="11.88671875" customWidth="1"/>
    <col min="2819" max="2819" width="8" customWidth="1"/>
    <col min="2820" max="2820" width="11.88671875" customWidth="1"/>
    <col min="2821" max="2821" width="13.109375" customWidth="1"/>
    <col min="2822" max="2822" width="20.6640625" customWidth="1"/>
    <col min="2823" max="2823" width="6.5546875" customWidth="1"/>
    <col min="2826" max="2826" width="14" customWidth="1"/>
    <col min="2828" max="2828" width="10.33203125" bestFit="1" customWidth="1"/>
    <col min="3074" max="3074" width="11.88671875" customWidth="1"/>
    <col min="3075" max="3075" width="8" customWidth="1"/>
    <col min="3076" max="3076" width="11.88671875" customWidth="1"/>
    <col min="3077" max="3077" width="13.109375" customWidth="1"/>
    <col min="3078" max="3078" width="20.6640625" customWidth="1"/>
    <col min="3079" max="3079" width="6.5546875" customWidth="1"/>
    <col min="3082" max="3082" width="14" customWidth="1"/>
    <col min="3084" max="3084" width="10.33203125" bestFit="1" customWidth="1"/>
    <col min="3330" max="3330" width="11.88671875" customWidth="1"/>
    <col min="3331" max="3331" width="8" customWidth="1"/>
    <col min="3332" max="3332" width="11.88671875" customWidth="1"/>
    <col min="3333" max="3333" width="13.109375" customWidth="1"/>
    <col min="3334" max="3334" width="20.6640625" customWidth="1"/>
    <col min="3335" max="3335" width="6.5546875" customWidth="1"/>
    <col min="3338" max="3338" width="14" customWidth="1"/>
    <col min="3340" max="3340" width="10.33203125" bestFit="1" customWidth="1"/>
    <col min="3586" max="3586" width="11.88671875" customWidth="1"/>
    <col min="3587" max="3587" width="8" customWidth="1"/>
    <col min="3588" max="3588" width="11.88671875" customWidth="1"/>
    <col min="3589" max="3589" width="13.109375" customWidth="1"/>
    <col min="3590" max="3590" width="20.6640625" customWidth="1"/>
    <col min="3591" max="3591" width="6.5546875" customWidth="1"/>
    <col min="3594" max="3594" width="14" customWidth="1"/>
    <col min="3596" max="3596" width="10.33203125" bestFit="1" customWidth="1"/>
    <col min="3842" max="3842" width="11.88671875" customWidth="1"/>
    <col min="3843" max="3843" width="8" customWidth="1"/>
    <col min="3844" max="3844" width="11.88671875" customWidth="1"/>
    <col min="3845" max="3845" width="13.109375" customWidth="1"/>
    <col min="3846" max="3846" width="20.6640625" customWidth="1"/>
    <col min="3847" max="3847" width="6.5546875" customWidth="1"/>
    <col min="3850" max="3850" width="14" customWidth="1"/>
    <col min="3852" max="3852" width="10.33203125" bestFit="1" customWidth="1"/>
    <col min="4098" max="4098" width="11.88671875" customWidth="1"/>
    <col min="4099" max="4099" width="8" customWidth="1"/>
    <col min="4100" max="4100" width="11.88671875" customWidth="1"/>
    <col min="4101" max="4101" width="13.109375" customWidth="1"/>
    <col min="4102" max="4102" width="20.6640625" customWidth="1"/>
    <col min="4103" max="4103" width="6.5546875" customWidth="1"/>
    <col min="4106" max="4106" width="14" customWidth="1"/>
    <col min="4108" max="4108" width="10.33203125" bestFit="1" customWidth="1"/>
    <col min="4354" max="4354" width="11.88671875" customWidth="1"/>
    <col min="4355" max="4355" width="8" customWidth="1"/>
    <col min="4356" max="4356" width="11.88671875" customWidth="1"/>
    <col min="4357" max="4357" width="13.109375" customWidth="1"/>
    <col min="4358" max="4358" width="20.6640625" customWidth="1"/>
    <col min="4359" max="4359" width="6.5546875" customWidth="1"/>
    <col min="4362" max="4362" width="14" customWidth="1"/>
    <col min="4364" max="4364" width="10.33203125" bestFit="1" customWidth="1"/>
    <col min="4610" max="4610" width="11.88671875" customWidth="1"/>
    <col min="4611" max="4611" width="8" customWidth="1"/>
    <col min="4612" max="4612" width="11.88671875" customWidth="1"/>
    <col min="4613" max="4613" width="13.109375" customWidth="1"/>
    <col min="4614" max="4614" width="20.6640625" customWidth="1"/>
    <col min="4615" max="4615" width="6.5546875" customWidth="1"/>
    <col min="4618" max="4618" width="14" customWidth="1"/>
    <col min="4620" max="4620" width="10.33203125" bestFit="1" customWidth="1"/>
    <col min="4866" max="4866" width="11.88671875" customWidth="1"/>
    <col min="4867" max="4867" width="8" customWidth="1"/>
    <col min="4868" max="4868" width="11.88671875" customWidth="1"/>
    <col min="4869" max="4869" width="13.109375" customWidth="1"/>
    <col min="4870" max="4870" width="20.6640625" customWidth="1"/>
    <col min="4871" max="4871" width="6.5546875" customWidth="1"/>
    <col min="4874" max="4874" width="14" customWidth="1"/>
    <col min="4876" max="4876" width="10.33203125" bestFit="1" customWidth="1"/>
    <col min="5122" max="5122" width="11.88671875" customWidth="1"/>
    <col min="5123" max="5123" width="8" customWidth="1"/>
    <col min="5124" max="5124" width="11.88671875" customWidth="1"/>
    <col min="5125" max="5125" width="13.109375" customWidth="1"/>
    <col min="5126" max="5126" width="20.6640625" customWidth="1"/>
    <col min="5127" max="5127" width="6.5546875" customWidth="1"/>
    <col min="5130" max="5130" width="14" customWidth="1"/>
    <col min="5132" max="5132" width="10.33203125" bestFit="1" customWidth="1"/>
    <col min="5378" max="5378" width="11.88671875" customWidth="1"/>
    <col min="5379" max="5379" width="8" customWidth="1"/>
    <col min="5380" max="5380" width="11.88671875" customWidth="1"/>
    <col min="5381" max="5381" width="13.109375" customWidth="1"/>
    <col min="5382" max="5382" width="20.6640625" customWidth="1"/>
    <col min="5383" max="5383" width="6.5546875" customWidth="1"/>
    <col min="5386" max="5386" width="14" customWidth="1"/>
    <col min="5388" max="5388" width="10.33203125" bestFit="1" customWidth="1"/>
    <col min="5634" max="5634" width="11.88671875" customWidth="1"/>
    <col min="5635" max="5635" width="8" customWidth="1"/>
    <col min="5636" max="5636" width="11.88671875" customWidth="1"/>
    <col min="5637" max="5637" width="13.109375" customWidth="1"/>
    <col min="5638" max="5638" width="20.6640625" customWidth="1"/>
    <col min="5639" max="5639" width="6.5546875" customWidth="1"/>
    <col min="5642" max="5642" width="14" customWidth="1"/>
    <col min="5644" max="5644" width="10.33203125" bestFit="1" customWidth="1"/>
    <col min="5890" max="5890" width="11.88671875" customWidth="1"/>
    <col min="5891" max="5891" width="8" customWidth="1"/>
    <col min="5892" max="5892" width="11.88671875" customWidth="1"/>
    <col min="5893" max="5893" width="13.109375" customWidth="1"/>
    <col min="5894" max="5894" width="20.6640625" customWidth="1"/>
    <col min="5895" max="5895" width="6.5546875" customWidth="1"/>
    <col min="5898" max="5898" width="14" customWidth="1"/>
    <col min="5900" max="5900" width="10.33203125" bestFit="1" customWidth="1"/>
    <col min="6146" max="6146" width="11.88671875" customWidth="1"/>
    <col min="6147" max="6147" width="8" customWidth="1"/>
    <col min="6148" max="6148" width="11.88671875" customWidth="1"/>
    <col min="6149" max="6149" width="13.109375" customWidth="1"/>
    <col min="6150" max="6150" width="20.6640625" customWidth="1"/>
    <col min="6151" max="6151" width="6.5546875" customWidth="1"/>
    <col min="6154" max="6154" width="14" customWidth="1"/>
    <col min="6156" max="6156" width="10.33203125" bestFit="1" customWidth="1"/>
    <col min="6402" max="6402" width="11.88671875" customWidth="1"/>
    <col min="6403" max="6403" width="8" customWidth="1"/>
    <col min="6404" max="6404" width="11.88671875" customWidth="1"/>
    <col min="6405" max="6405" width="13.109375" customWidth="1"/>
    <col min="6406" max="6406" width="20.6640625" customWidth="1"/>
    <col min="6407" max="6407" width="6.5546875" customWidth="1"/>
    <col min="6410" max="6410" width="14" customWidth="1"/>
    <col min="6412" max="6412" width="10.33203125" bestFit="1" customWidth="1"/>
    <col min="6658" max="6658" width="11.88671875" customWidth="1"/>
    <col min="6659" max="6659" width="8" customWidth="1"/>
    <col min="6660" max="6660" width="11.88671875" customWidth="1"/>
    <col min="6661" max="6661" width="13.109375" customWidth="1"/>
    <col min="6662" max="6662" width="20.6640625" customWidth="1"/>
    <col min="6663" max="6663" width="6.5546875" customWidth="1"/>
    <col min="6666" max="6666" width="14" customWidth="1"/>
    <col min="6668" max="6668" width="10.33203125" bestFit="1" customWidth="1"/>
    <col min="6914" max="6914" width="11.88671875" customWidth="1"/>
    <col min="6915" max="6915" width="8" customWidth="1"/>
    <col min="6916" max="6916" width="11.88671875" customWidth="1"/>
    <col min="6917" max="6917" width="13.109375" customWidth="1"/>
    <col min="6918" max="6918" width="20.6640625" customWidth="1"/>
    <col min="6919" max="6919" width="6.5546875" customWidth="1"/>
    <col min="6922" max="6922" width="14" customWidth="1"/>
    <col min="6924" max="6924" width="10.33203125" bestFit="1" customWidth="1"/>
    <col min="7170" max="7170" width="11.88671875" customWidth="1"/>
    <col min="7171" max="7171" width="8" customWidth="1"/>
    <col min="7172" max="7172" width="11.88671875" customWidth="1"/>
    <col min="7173" max="7173" width="13.109375" customWidth="1"/>
    <col min="7174" max="7174" width="20.6640625" customWidth="1"/>
    <col min="7175" max="7175" width="6.5546875" customWidth="1"/>
    <col min="7178" max="7178" width="14" customWidth="1"/>
    <col min="7180" max="7180" width="10.33203125" bestFit="1" customWidth="1"/>
    <col min="7426" max="7426" width="11.88671875" customWidth="1"/>
    <col min="7427" max="7427" width="8" customWidth="1"/>
    <col min="7428" max="7428" width="11.88671875" customWidth="1"/>
    <col min="7429" max="7429" width="13.109375" customWidth="1"/>
    <col min="7430" max="7430" width="20.6640625" customWidth="1"/>
    <col min="7431" max="7431" width="6.5546875" customWidth="1"/>
    <col min="7434" max="7434" width="14" customWidth="1"/>
    <col min="7436" max="7436" width="10.33203125" bestFit="1" customWidth="1"/>
    <col min="7682" max="7682" width="11.88671875" customWidth="1"/>
    <col min="7683" max="7683" width="8" customWidth="1"/>
    <col min="7684" max="7684" width="11.88671875" customWidth="1"/>
    <col min="7685" max="7685" width="13.109375" customWidth="1"/>
    <col min="7686" max="7686" width="20.6640625" customWidth="1"/>
    <col min="7687" max="7687" width="6.5546875" customWidth="1"/>
    <col min="7690" max="7690" width="14" customWidth="1"/>
    <col min="7692" max="7692" width="10.33203125" bestFit="1" customWidth="1"/>
    <col min="7938" max="7938" width="11.88671875" customWidth="1"/>
    <col min="7939" max="7939" width="8" customWidth="1"/>
    <col min="7940" max="7940" width="11.88671875" customWidth="1"/>
    <col min="7941" max="7941" width="13.109375" customWidth="1"/>
    <col min="7942" max="7942" width="20.6640625" customWidth="1"/>
    <col min="7943" max="7943" width="6.5546875" customWidth="1"/>
    <col min="7946" max="7946" width="14" customWidth="1"/>
    <col min="7948" max="7948" width="10.33203125" bestFit="1" customWidth="1"/>
    <col min="8194" max="8194" width="11.88671875" customWidth="1"/>
    <col min="8195" max="8195" width="8" customWidth="1"/>
    <col min="8196" max="8196" width="11.88671875" customWidth="1"/>
    <col min="8197" max="8197" width="13.109375" customWidth="1"/>
    <col min="8198" max="8198" width="20.6640625" customWidth="1"/>
    <col min="8199" max="8199" width="6.5546875" customWidth="1"/>
    <col min="8202" max="8202" width="14" customWidth="1"/>
    <col min="8204" max="8204" width="10.33203125" bestFit="1" customWidth="1"/>
    <col min="8450" max="8450" width="11.88671875" customWidth="1"/>
    <col min="8451" max="8451" width="8" customWidth="1"/>
    <col min="8452" max="8452" width="11.88671875" customWidth="1"/>
    <col min="8453" max="8453" width="13.109375" customWidth="1"/>
    <col min="8454" max="8454" width="20.6640625" customWidth="1"/>
    <col min="8455" max="8455" width="6.5546875" customWidth="1"/>
    <col min="8458" max="8458" width="14" customWidth="1"/>
    <col min="8460" max="8460" width="10.33203125" bestFit="1" customWidth="1"/>
    <col min="8706" max="8706" width="11.88671875" customWidth="1"/>
    <col min="8707" max="8707" width="8" customWidth="1"/>
    <col min="8708" max="8708" width="11.88671875" customWidth="1"/>
    <col min="8709" max="8709" width="13.109375" customWidth="1"/>
    <col min="8710" max="8710" width="20.6640625" customWidth="1"/>
    <col min="8711" max="8711" width="6.5546875" customWidth="1"/>
    <col min="8714" max="8714" width="14" customWidth="1"/>
    <col min="8716" max="8716" width="10.33203125" bestFit="1" customWidth="1"/>
    <col min="8962" max="8962" width="11.88671875" customWidth="1"/>
    <col min="8963" max="8963" width="8" customWidth="1"/>
    <col min="8964" max="8964" width="11.88671875" customWidth="1"/>
    <col min="8965" max="8965" width="13.109375" customWidth="1"/>
    <col min="8966" max="8966" width="20.6640625" customWidth="1"/>
    <col min="8967" max="8967" width="6.5546875" customWidth="1"/>
    <col min="8970" max="8970" width="14" customWidth="1"/>
    <col min="8972" max="8972" width="10.33203125" bestFit="1" customWidth="1"/>
    <col min="9218" max="9218" width="11.88671875" customWidth="1"/>
    <col min="9219" max="9219" width="8" customWidth="1"/>
    <col min="9220" max="9220" width="11.88671875" customWidth="1"/>
    <col min="9221" max="9221" width="13.109375" customWidth="1"/>
    <col min="9222" max="9222" width="20.6640625" customWidth="1"/>
    <col min="9223" max="9223" width="6.5546875" customWidth="1"/>
    <col min="9226" max="9226" width="14" customWidth="1"/>
    <col min="9228" max="9228" width="10.33203125" bestFit="1" customWidth="1"/>
    <col min="9474" max="9474" width="11.88671875" customWidth="1"/>
    <col min="9475" max="9475" width="8" customWidth="1"/>
    <col min="9476" max="9476" width="11.88671875" customWidth="1"/>
    <col min="9477" max="9477" width="13.109375" customWidth="1"/>
    <col min="9478" max="9478" width="20.6640625" customWidth="1"/>
    <col min="9479" max="9479" width="6.5546875" customWidth="1"/>
    <col min="9482" max="9482" width="14" customWidth="1"/>
    <col min="9484" max="9484" width="10.33203125" bestFit="1" customWidth="1"/>
    <col min="9730" max="9730" width="11.88671875" customWidth="1"/>
    <col min="9731" max="9731" width="8" customWidth="1"/>
    <col min="9732" max="9732" width="11.88671875" customWidth="1"/>
    <col min="9733" max="9733" width="13.109375" customWidth="1"/>
    <col min="9734" max="9734" width="20.6640625" customWidth="1"/>
    <col min="9735" max="9735" width="6.5546875" customWidth="1"/>
    <col min="9738" max="9738" width="14" customWidth="1"/>
    <col min="9740" max="9740" width="10.33203125" bestFit="1" customWidth="1"/>
    <col min="9986" max="9986" width="11.88671875" customWidth="1"/>
    <col min="9987" max="9987" width="8" customWidth="1"/>
    <col min="9988" max="9988" width="11.88671875" customWidth="1"/>
    <col min="9989" max="9989" width="13.109375" customWidth="1"/>
    <col min="9990" max="9990" width="20.6640625" customWidth="1"/>
    <col min="9991" max="9991" width="6.5546875" customWidth="1"/>
    <col min="9994" max="9994" width="14" customWidth="1"/>
    <col min="9996" max="9996" width="10.33203125" bestFit="1" customWidth="1"/>
    <col min="10242" max="10242" width="11.88671875" customWidth="1"/>
    <col min="10243" max="10243" width="8" customWidth="1"/>
    <col min="10244" max="10244" width="11.88671875" customWidth="1"/>
    <col min="10245" max="10245" width="13.109375" customWidth="1"/>
    <col min="10246" max="10246" width="20.6640625" customWidth="1"/>
    <col min="10247" max="10247" width="6.5546875" customWidth="1"/>
    <col min="10250" max="10250" width="14" customWidth="1"/>
    <col min="10252" max="10252" width="10.33203125" bestFit="1" customWidth="1"/>
    <col min="10498" max="10498" width="11.88671875" customWidth="1"/>
    <col min="10499" max="10499" width="8" customWidth="1"/>
    <col min="10500" max="10500" width="11.88671875" customWidth="1"/>
    <col min="10501" max="10501" width="13.109375" customWidth="1"/>
    <col min="10502" max="10502" width="20.6640625" customWidth="1"/>
    <col min="10503" max="10503" width="6.5546875" customWidth="1"/>
    <col min="10506" max="10506" width="14" customWidth="1"/>
    <col min="10508" max="10508" width="10.33203125" bestFit="1" customWidth="1"/>
    <col min="10754" max="10754" width="11.88671875" customWidth="1"/>
    <col min="10755" max="10755" width="8" customWidth="1"/>
    <col min="10756" max="10756" width="11.88671875" customWidth="1"/>
    <col min="10757" max="10757" width="13.109375" customWidth="1"/>
    <col min="10758" max="10758" width="20.6640625" customWidth="1"/>
    <col min="10759" max="10759" width="6.5546875" customWidth="1"/>
    <col min="10762" max="10762" width="14" customWidth="1"/>
    <col min="10764" max="10764" width="10.33203125" bestFit="1" customWidth="1"/>
    <col min="11010" max="11010" width="11.88671875" customWidth="1"/>
    <col min="11011" max="11011" width="8" customWidth="1"/>
    <col min="11012" max="11012" width="11.88671875" customWidth="1"/>
    <col min="11013" max="11013" width="13.109375" customWidth="1"/>
    <col min="11014" max="11014" width="20.6640625" customWidth="1"/>
    <col min="11015" max="11015" width="6.5546875" customWidth="1"/>
    <col min="11018" max="11018" width="14" customWidth="1"/>
    <col min="11020" max="11020" width="10.33203125" bestFit="1" customWidth="1"/>
    <col min="11266" max="11266" width="11.88671875" customWidth="1"/>
    <col min="11267" max="11267" width="8" customWidth="1"/>
    <col min="11268" max="11268" width="11.88671875" customWidth="1"/>
    <col min="11269" max="11269" width="13.109375" customWidth="1"/>
    <col min="11270" max="11270" width="20.6640625" customWidth="1"/>
    <col min="11271" max="11271" width="6.5546875" customWidth="1"/>
    <col min="11274" max="11274" width="14" customWidth="1"/>
    <col min="11276" max="11276" width="10.33203125" bestFit="1" customWidth="1"/>
    <col min="11522" max="11522" width="11.88671875" customWidth="1"/>
    <col min="11523" max="11523" width="8" customWidth="1"/>
    <col min="11524" max="11524" width="11.88671875" customWidth="1"/>
    <col min="11525" max="11525" width="13.109375" customWidth="1"/>
    <col min="11526" max="11526" width="20.6640625" customWidth="1"/>
    <col min="11527" max="11527" width="6.5546875" customWidth="1"/>
    <col min="11530" max="11530" width="14" customWidth="1"/>
    <col min="11532" max="11532" width="10.33203125" bestFit="1" customWidth="1"/>
    <col min="11778" max="11778" width="11.88671875" customWidth="1"/>
    <col min="11779" max="11779" width="8" customWidth="1"/>
    <col min="11780" max="11780" width="11.88671875" customWidth="1"/>
    <col min="11781" max="11781" width="13.109375" customWidth="1"/>
    <col min="11782" max="11782" width="20.6640625" customWidth="1"/>
    <col min="11783" max="11783" width="6.5546875" customWidth="1"/>
    <col min="11786" max="11786" width="14" customWidth="1"/>
    <col min="11788" max="11788" width="10.33203125" bestFit="1" customWidth="1"/>
    <col min="12034" max="12034" width="11.88671875" customWidth="1"/>
    <col min="12035" max="12035" width="8" customWidth="1"/>
    <col min="12036" max="12036" width="11.88671875" customWidth="1"/>
    <col min="12037" max="12037" width="13.109375" customWidth="1"/>
    <col min="12038" max="12038" width="20.6640625" customWidth="1"/>
    <col min="12039" max="12039" width="6.5546875" customWidth="1"/>
    <col min="12042" max="12042" width="14" customWidth="1"/>
    <col min="12044" max="12044" width="10.33203125" bestFit="1" customWidth="1"/>
    <col min="12290" max="12290" width="11.88671875" customWidth="1"/>
    <col min="12291" max="12291" width="8" customWidth="1"/>
    <col min="12292" max="12292" width="11.88671875" customWidth="1"/>
    <col min="12293" max="12293" width="13.109375" customWidth="1"/>
    <col min="12294" max="12294" width="20.6640625" customWidth="1"/>
    <col min="12295" max="12295" width="6.5546875" customWidth="1"/>
    <col min="12298" max="12298" width="14" customWidth="1"/>
    <col min="12300" max="12300" width="10.33203125" bestFit="1" customWidth="1"/>
    <col min="12546" max="12546" width="11.88671875" customWidth="1"/>
    <col min="12547" max="12547" width="8" customWidth="1"/>
    <col min="12548" max="12548" width="11.88671875" customWidth="1"/>
    <col min="12549" max="12549" width="13.109375" customWidth="1"/>
    <col min="12550" max="12550" width="20.6640625" customWidth="1"/>
    <col min="12551" max="12551" width="6.5546875" customWidth="1"/>
    <col min="12554" max="12554" width="14" customWidth="1"/>
    <col min="12556" max="12556" width="10.33203125" bestFit="1" customWidth="1"/>
    <col min="12802" max="12802" width="11.88671875" customWidth="1"/>
    <col min="12803" max="12803" width="8" customWidth="1"/>
    <col min="12804" max="12804" width="11.88671875" customWidth="1"/>
    <col min="12805" max="12805" width="13.109375" customWidth="1"/>
    <col min="12806" max="12806" width="20.6640625" customWidth="1"/>
    <col min="12807" max="12807" width="6.5546875" customWidth="1"/>
    <col min="12810" max="12810" width="14" customWidth="1"/>
    <col min="12812" max="12812" width="10.33203125" bestFit="1" customWidth="1"/>
    <col min="13058" max="13058" width="11.88671875" customWidth="1"/>
    <col min="13059" max="13059" width="8" customWidth="1"/>
    <col min="13060" max="13060" width="11.88671875" customWidth="1"/>
    <col min="13061" max="13061" width="13.109375" customWidth="1"/>
    <col min="13062" max="13062" width="20.6640625" customWidth="1"/>
    <col min="13063" max="13063" width="6.5546875" customWidth="1"/>
    <col min="13066" max="13066" width="14" customWidth="1"/>
    <col min="13068" max="13068" width="10.33203125" bestFit="1" customWidth="1"/>
    <col min="13314" max="13314" width="11.88671875" customWidth="1"/>
    <col min="13315" max="13315" width="8" customWidth="1"/>
    <col min="13316" max="13316" width="11.88671875" customWidth="1"/>
    <col min="13317" max="13317" width="13.109375" customWidth="1"/>
    <col min="13318" max="13318" width="20.6640625" customWidth="1"/>
    <col min="13319" max="13319" width="6.5546875" customWidth="1"/>
    <col min="13322" max="13322" width="14" customWidth="1"/>
    <col min="13324" max="13324" width="10.33203125" bestFit="1" customWidth="1"/>
    <col min="13570" max="13570" width="11.88671875" customWidth="1"/>
    <col min="13571" max="13571" width="8" customWidth="1"/>
    <col min="13572" max="13572" width="11.88671875" customWidth="1"/>
    <col min="13573" max="13573" width="13.109375" customWidth="1"/>
    <col min="13574" max="13574" width="20.6640625" customWidth="1"/>
    <col min="13575" max="13575" width="6.5546875" customWidth="1"/>
    <col min="13578" max="13578" width="14" customWidth="1"/>
    <col min="13580" max="13580" width="10.33203125" bestFit="1" customWidth="1"/>
    <col min="13826" max="13826" width="11.88671875" customWidth="1"/>
    <col min="13827" max="13827" width="8" customWidth="1"/>
    <col min="13828" max="13828" width="11.88671875" customWidth="1"/>
    <col min="13829" max="13829" width="13.109375" customWidth="1"/>
    <col min="13830" max="13830" width="20.6640625" customWidth="1"/>
    <col min="13831" max="13831" width="6.5546875" customWidth="1"/>
    <col min="13834" max="13834" width="14" customWidth="1"/>
    <col min="13836" max="13836" width="10.33203125" bestFit="1" customWidth="1"/>
    <col min="14082" max="14082" width="11.88671875" customWidth="1"/>
    <col min="14083" max="14083" width="8" customWidth="1"/>
    <col min="14084" max="14084" width="11.88671875" customWidth="1"/>
    <col min="14085" max="14085" width="13.109375" customWidth="1"/>
    <col min="14086" max="14086" width="20.6640625" customWidth="1"/>
    <col min="14087" max="14087" width="6.5546875" customWidth="1"/>
    <col min="14090" max="14090" width="14" customWidth="1"/>
    <col min="14092" max="14092" width="10.33203125" bestFit="1" customWidth="1"/>
    <col min="14338" max="14338" width="11.88671875" customWidth="1"/>
    <col min="14339" max="14339" width="8" customWidth="1"/>
    <col min="14340" max="14340" width="11.88671875" customWidth="1"/>
    <col min="14341" max="14341" width="13.109375" customWidth="1"/>
    <col min="14342" max="14342" width="20.6640625" customWidth="1"/>
    <col min="14343" max="14343" width="6.5546875" customWidth="1"/>
    <col min="14346" max="14346" width="14" customWidth="1"/>
    <col min="14348" max="14348" width="10.33203125" bestFit="1" customWidth="1"/>
    <col min="14594" max="14594" width="11.88671875" customWidth="1"/>
    <col min="14595" max="14595" width="8" customWidth="1"/>
    <col min="14596" max="14596" width="11.88671875" customWidth="1"/>
    <col min="14597" max="14597" width="13.109375" customWidth="1"/>
    <col min="14598" max="14598" width="20.6640625" customWidth="1"/>
    <col min="14599" max="14599" width="6.5546875" customWidth="1"/>
    <col min="14602" max="14602" width="14" customWidth="1"/>
    <col min="14604" max="14604" width="10.33203125" bestFit="1" customWidth="1"/>
    <col min="14850" max="14850" width="11.88671875" customWidth="1"/>
    <col min="14851" max="14851" width="8" customWidth="1"/>
    <col min="14852" max="14852" width="11.88671875" customWidth="1"/>
    <col min="14853" max="14853" width="13.109375" customWidth="1"/>
    <col min="14854" max="14854" width="20.6640625" customWidth="1"/>
    <col min="14855" max="14855" width="6.5546875" customWidth="1"/>
    <col min="14858" max="14858" width="14" customWidth="1"/>
    <col min="14860" max="14860" width="10.33203125" bestFit="1" customWidth="1"/>
    <col min="15106" max="15106" width="11.88671875" customWidth="1"/>
    <col min="15107" max="15107" width="8" customWidth="1"/>
    <col min="15108" max="15108" width="11.88671875" customWidth="1"/>
    <col min="15109" max="15109" width="13.109375" customWidth="1"/>
    <col min="15110" max="15110" width="20.6640625" customWidth="1"/>
    <col min="15111" max="15111" width="6.5546875" customWidth="1"/>
    <col min="15114" max="15114" width="14" customWidth="1"/>
    <col min="15116" max="15116" width="10.33203125" bestFit="1" customWidth="1"/>
    <col min="15362" max="15362" width="11.88671875" customWidth="1"/>
    <col min="15363" max="15363" width="8" customWidth="1"/>
    <col min="15364" max="15364" width="11.88671875" customWidth="1"/>
    <col min="15365" max="15365" width="13.109375" customWidth="1"/>
    <col min="15366" max="15366" width="20.6640625" customWidth="1"/>
    <col min="15367" max="15367" width="6.5546875" customWidth="1"/>
    <col min="15370" max="15370" width="14" customWidth="1"/>
    <col min="15372" max="15372" width="10.33203125" bestFit="1" customWidth="1"/>
    <col min="15618" max="15618" width="11.88671875" customWidth="1"/>
    <col min="15619" max="15619" width="8" customWidth="1"/>
    <col min="15620" max="15620" width="11.88671875" customWidth="1"/>
    <col min="15621" max="15621" width="13.109375" customWidth="1"/>
    <col min="15622" max="15622" width="20.6640625" customWidth="1"/>
    <col min="15623" max="15623" width="6.5546875" customWidth="1"/>
    <col min="15626" max="15626" width="14" customWidth="1"/>
    <col min="15628" max="15628" width="10.33203125" bestFit="1" customWidth="1"/>
    <col min="15874" max="15874" width="11.88671875" customWidth="1"/>
    <col min="15875" max="15875" width="8" customWidth="1"/>
    <col min="15876" max="15876" width="11.88671875" customWidth="1"/>
    <col min="15877" max="15877" width="13.109375" customWidth="1"/>
    <col min="15878" max="15878" width="20.6640625" customWidth="1"/>
    <col min="15879" max="15879" width="6.5546875" customWidth="1"/>
    <col min="15882" max="15882" width="14" customWidth="1"/>
    <col min="15884" max="15884" width="10.33203125" bestFit="1" customWidth="1"/>
    <col min="16130" max="16130" width="11.88671875" customWidth="1"/>
    <col min="16131" max="16131" width="8" customWidth="1"/>
    <col min="16132" max="16132" width="11.88671875" customWidth="1"/>
    <col min="16133" max="16133" width="13.109375" customWidth="1"/>
    <col min="16134" max="16134" width="20.6640625" customWidth="1"/>
    <col min="16135" max="16135" width="6.5546875" customWidth="1"/>
    <col min="16138" max="16138" width="14" customWidth="1"/>
    <col min="16140" max="16140" width="10.33203125" bestFit="1" customWidth="1"/>
  </cols>
  <sheetData>
    <row r="1" spans="1:13" x14ac:dyDescent="0.3">
      <c r="A1" s="222" t="s">
        <v>912</v>
      </c>
      <c r="B1" s="223"/>
      <c r="C1" s="223"/>
      <c r="D1" s="223"/>
      <c r="E1" s="2"/>
    </row>
    <row r="3" spans="1:13" x14ac:dyDescent="0.3">
      <c r="A3" s="225" t="s">
        <v>406</v>
      </c>
      <c r="B3" s="225" t="s">
        <v>407</v>
      </c>
      <c r="C3" s="225" t="s">
        <v>408</v>
      </c>
      <c r="D3" s="225" t="s">
        <v>409</v>
      </c>
      <c r="E3" s="226" t="s">
        <v>410</v>
      </c>
      <c r="F3" s="224" t="s">
        <v>411</v>
      </c>
      <c r="G3" s="225" t="s">
        <v>412</v>
      </c>
      <c r="H3" s="225" t="s">
        <v>413</v>
      </c>
      <c r="I3" s="10" t="s">
        <v>414</v>
      </c>
      <c r="J3" s="22" t="s">
        <v>913</v>
      </c>
    </row>
    <row r="4" spans="1:13" x14ac:dyDescent="0.3">
      <c r="A4" s="225" t="s">
        <v>418</v>
      </c>
      <c r="B4" s="225" t="s">
        <v>914</v>
      </c>
      <c r="C4" s="225" t="s">
        <v>420</v>
      </c>
      <c r="D4" s="227">
        <v>11072019</v>
      </c>
      <c r="E4" s="256">
        <f>SUMIF('Revenue Estimate'!B:B,'Revenue Load'!I4,'Revenue Estimate'!F:F)</f>
        <v>6955697.6499999994</v>
      </c>
      <c r="F4" s="228" t="s">
        <v>915</v>
      </c>
      <c r="G4" s="229" t="s">
        <v>422</v>
      </c>
      <c r="H4" s="228" t="s">
        <v>916</v>
      </c>
      <c r="I4" s="223">
        <v>50154</v>
      </c>
      <c r="J4" s="230"/>
      <c r="K4" t="s">
        <v>917</v>
      </c>
    </row>
    <row r="5" spans="1:13" x14ac:dyDescent="0.3">
      <c r="A5" s="225" t="s">
        <v>418</v>
      </c>
      <c r="B5" s="225" t="s">
        <v>914</v>
      </c>
      <c r="C5" s="225" t="s">
        <v>420</v>
      </c>
      <c r="D5" s="227">
        <v>11072019</v>
      </c>
      <c r="E5" s="256">
        <f>SUMIF('Revenue Estimate'!B:B,'Revenue Load'!I5,'Revenue Estimate'!F:F)</f>
        <v>1110900</v>
      </c>
      <c r="F5" s="228" t="s">
        <v>903</v>
      </c>
      <c r="G5" s="229" t="s">
        <v>422</v>
      </c>
      <c r="H5" s="228" t="s">
        <v>916</v>
      </c>
      <c r="I5" s="223">
        <v>50155</v>
      </c>
      <c r="J5" s="230"/>
      <c r="K5" t="s">
        <v>917</v>
      </c>
    </row>
    <row r="6" spans="1:13" x14ac:dyDescent="0.3">
      <c r="A6" s="225" t="s">
        <v>418</v>
      </c>
      <c r="B6" s="225" t="s">
        <v>914</v>
      </c>
      <c r="C6" s="225" t="s">
        <v>420</v>
      </c>
      <c r="D6" s="227">
        <v>11072019</v>
      </c>
      <c r="E6" s="256">
        <f>SUMIF('Revenue Estimate'!B:B,'Revenue Load'!I6,'Revenue Estimate'!F:F)</f>
        <v>40000</v>
      </c>
      <c r="F6" s="231" t="s">
        <v>918</v>
      </c>
      <c r="G6" s="10" t="s">
        <v>422</v>
      </c>
      <c r="H6" s="232" t="s">
        <v>916</v>
      </c>
      <c r="I6" s="10">
        <v>582907</v>
      </c>
      <c r="J6" s="22"/>
    </row>
    <row r="7" spans="1:13" x14ac:dyDescent="0.3">
      <c r="A7" s="225" t="s">
        <v>418</v>
      </c>
      <c r="B7" s="225" t="s">
        <v>914</v>
      </c>
      <c r="C7" s="225" t="s">
        <v>420</v>
      </c>
      <c r="D7" s="227">
        <v>11072019</v>
      </c>
      <c r="E7" s="256">
        <f>SUMIF('Revenue Estimate'!B:B,'Revenue Load'!I7,'Revenue Estimate'!F:F)</f>
        <v>29580</v>
      </c>
      <c r="F7" s="232" t="s">
        <v>857</v>
      </c>
      <c r="G7" s="233" t="s">
        <v>422</v>
      </c>
      <c r="H7" s="232" t="s">
        <v>916</v>
      </c>
      <c r="I7" s="10">
        <v>528398</v>
      </c>
      <c r="J7" s="22"/>
    </row>
    <row r="8" spans="1:13" x14ac:dyDescent="0.3">
      <c r="A8" s="225" t="s">
        <v>418</v>
      </c>
      <c r="B8" s="225" t="s">
        <v>914</v>
      </c>
      <c r="C8" s="225" t="s">
        <v>420</v>
      </c>
      <c r="D8" s="227">
        <v>11072019</v>
      </c>
      <c r="E8" s="256">
        <f>SUMIF('Revenue Estimate'!B:B,'Revenue Load'!I8,'Revenue Estimate'!F:F)</f>
        <v>9390</v>
      </c>
      <c r="F8" s="231" t="s">
        <v>919</v>
      </c>
      <c r="G8" s="233" t="s">
        <v>422</v>
      </c>
      <c r="H8" s="232" t="s">
        <v>916</v>
      </c>
      <c r="I8" s="10" t="s">
        <v>858</v>
      </c>
      <c r="J8" s="22"/>
    </row>
    <row r="9" spans="1:13" x14ac:dyDescent="0.3">
      <c r="A9" s="225" t="s">
        <v>418</v>
      </c>
      <c r="B9" s="225" t="s">
        <v>914</v>
      </c>
      <c r="C9" s="225" t="s">
        <v>420</v>
      </c>
      <c r="D9" s="227">
        <v>11072019</v>
      </c>
      <c r="E9" s="256">
        <f>SUMIF('Revenue Estimate'!B:B,'Revenue Load'!I9,'Revenue Estimate'!F:F)</f>
        <v>41730</v>
      </c>
      <c r="F9" s="231" t="s">
        <v>920</v>
      </c>
      <c r="G9" s="233" t="s">
        <v>422</v>
      </c>
      <c r="H9" s="232" t="s">
        <v>916</v>
      </c>
      <c r="I9" s="10" t="s">
        <v>860</v>
      </c>
      <c r="J9" s="22"/>
    </row>
    <row r="10" spans="1:13" x14ac:dyDescent="0.3">
      <c r="A10" s="225" t="s">
        <v>418</v>
      </c>
      <c r="B10" s="225" t="s">
        <v>914</v>
      </c>
      <c r="C10" s="225" t="s">
        <v>420</v>
      </c>
      <c r="D10" s="227">
        <v>11072019</v>
      </c>
      <c r="E10" s="256">
        <f>SUMIF('Revenue Estimate'!B:B,'Revenue Load'!I10,'Revenue Estimate'!F:F)</f>
        <v>38220</v>
      </c>
      <c r="F10" s="231" t="s">
        <v>921</v>
      </c>
      <c r="G10" s="233" t="s">
        <v>422</v>
      </c>
      <c r="H10" s="232" t="s">
        <v>916</v>
      </c>
      <c r="I10" s="10" t="s">
        <v>862</v>
      </c>
      <c r="J10" s="22"/>
    </row>
    <row r="11" spans="1:13" x14ac:dyDescent="0.3">
      <c r="A11" s="225" t="s">
        <v>418</v>
      </c>
      <c r="B11" s="225" t="s">
        <v>914</v>
      </c>
      <c r="C11" s="225" t="s">
        <v>420</v>
      </c>
      <c r="D11" s="227">
        <v>11072019</v>
      </c>
      <c r="E11" s="256">
        <f>SUMIF('Revenue Estimate'!B:B,'Revenue Load'!I11,'Revenue Estimate'!F:F)</f>
        <v>87193.11</v>
      </c>
      <c r="F11" s="232" t="s">
        <v>922</v>
      </c>
      <c r="G11" s="233" t="s">
        <v>422</v>
      </c>
      <c r="H11" s="232" t="s">
        <v>923</v>
      </c>
      <c r="I11" s="10">
        <v>50060</v>
      </c>
      <c r="J11" s="22"/>
    </row>
    <row r="12" spans="1:13" x14ac:dyDescent="0.3">
      <c r="A12" s="225" t="s">
        <v>418</v>
      </c>
      <c r="B12" s="225" t="s">
        <v>914</v>
      </c>
      <c r="C12" s="225" t="s">
        <v>420</v>
      </c>
      <c r="D12" s="227">
        <v>11072019</v>
      </c>
      <c r="E12" s="256">
        <f>SUMIF('Revenue Estimate'!B:B,'Revenue Load'!I12,'Revenue Estimate'!F:F)</f>
        <v>15834.24</v>
      </c>
      <c r="F12" s="232" t="s">
        <v>924</v>
      </c>
      <c r="G12" s="233" t="s">
        <v>422</v>
      </c>
      <c r="H12" s="232" t="s">
        <v>925</v>
      </c>
      <c r="I12" s="10">
        <v>50110</v>
      </c>
      <c r="J12" s="22"/>
    </row>
    <row r="13" spans="1:13" x14ac:dyDescent="0.3">
      <c r="A13" s="225" t="s">
        <v>418</v>
      </c>
      <c r="B13" s="225" t="s">
        <v>914</v>
      </c>
      <c r="C13" s="225" t="s">
        <v>420</v>
      </c>
      <c r="D13" s="227">
        <v>11072019</v>
      </c>
      <c r="E13" s="256">
        <f>SUMIF('Revenue Estimate'!B:B,'Revenue Load'!I13,'Revenue Estimate'!F:F)</f>
        <v>200</v>
      </c>
      <c r="F13" s="232" t="s">
        <v>867</v>
      </c>
      <c r="G13" s="233" t="s">
        <v>422</v>
      </c>
      <c r="H13" s="232" t="s">
        <v>926</v>
      </c>
      <c r="I13" s="10">
        <v>50116</v>
      </c>
      <c r="J13" s="22"/>
    </row>
    <row r="14" spans="1:13" x14ac:dyDescent="0.3">
      <c r="A14" s="225" t="s">
        <v>418</v>
      </c>
      <c r="B14" s="225" t="s">
        <v>914</v>
      </c>
      <c r="C14" s="225" t="s">
        <v>420</v>
      </c>
      <c r="D14" s="227">
        <v>11072019</v>
      </c>
      <c r="E14" s="256">
        <f>SUMIF('Revenue Estimate'!B:B,'Revenue Load'!I14,'Revenue Estimate'!F:F)</f>
        <v>900</v>
      </c>
      <c r="F14" s="232" t="s">
        <v>927</v>
      </c>
      <c r="G14" s="233" t="s">
        <v>422</v>
      </c>
      <c r="H14" s="232" t="s">
        <v>916</v>
      </c>
      <c r="I14" s="10">
        <v>50091</v>
      </c>
      <c r="J14" s="22"/>
    </row>
    <row r="15" spans="1:13" x14ac:dyDescent="0.3">
      <c r="A15" s="225" t="s">
        <v>418</v>
      </c>
      <c r="B15" s="225" t="s">
        <v>914</v>
      </c>
      <c r="C15" s="225" t="s">
        <v>420</v>
      </c>
      <c r="D15" s="227">
        <v>11072019</v>
      </c>
      <c r="E15" s="256">
        <f>SUMIF('Revenue Estimate'!B:B,'Revenue Load'!I15,'Revenue Estimate'!F:F)</f>
        <v>10000</v>
      </c>
      <c r="F15" s="232" t="s">
        <v>928</v>
      </c>
      <c r="G15" s="233" t="s">
        <v>422</v>
      </c>
      <c r="H15" s="232" t="s">
        <v>916</v>
      </c>
      <c r="I15" s="10">
        <v>50092</v>
      </c>
      <c r="J15" s="22"/>
    </row>
    <row r="16" spans="1:13" x14ac:dyDescent="0.3">
      <c r="A16" s="225" t="s">
        <v>418</v>
      </c>
      <c r="B16" s="225" t="s">
        <v>914</v>
      </c>
      <c r="C16" s="225" t="s">
        <v>420</v>
      </c>
      <c r="D16" s="227">
        <v>11072019</v>
      </c>
      <c r="E16" s="256">
        <f>SUMIF('Revenue Estimate'!B:B,'Revenue Load'!I16,'Revenue Estimate'!F:F)</f>
        <v>7000</v>
      </c>
      <c r="F16" s="232" t="s">
        <v>929</v>
      </c>
      <c r="G16" s="233" t="s">
        <v>422</v>
      </c>
      <c r="H16" s="232" t="s">
        <v>916</v>
      </c>
      <c r="I16" s="10">
        <v>50095</v>
      </c>
      <c r="J16" s="22"/>
      <c r="M16">
        <v>0.9</v>
      </c>
    </row>
    <row r="17" spans="1:13" x14ac:dyDescent="0.3">
      <c r="A17" s="225" t="s">
        <v>418</v>
      </c>
      <c r="B17" s="225" t="s">
        <v>914</v>
      </c>
      <c r="C17" s="225" t="s">
        <v>420</v>
      </c>
      <c r="D17" s="227">
        <v>11072019</v>
      </c>
      <c r="E17" s="256">
        <f>SUMIF('Revenue Estimate'!B:B,'Revenue Load'!I17,'Revenue Estimate'!F:F)</f>
        <v>202992.82753770001</v>
      </c>
      <c r="F17" s="231" t="s">
        <v>930</v>
      </c>
      <c r="G17" s="233" t="s">
        <v>422</v>
      </c>
      <c r="H17" s="232" t="s">
        <v>916</v>
      </c>
      <c r="I17" s="10" t="s">
        <v>886</v>
      </c>
      <c r="J17" s="22"/>
      <c r="M17">
        <v>0.93</v>
      </c>
    </row>
    <row r="18" spans="1:13" x14ac:dyDescent="0.3">
      <c r="A18" s="225" t="s">
        <v>418</v>
      </c>
      <c r="B18" s="225" t="s">
        <v>914</v>
      </c>
      <c r="C18" s="225" t="s">
        <v>420</v>
      </c>
      <c r="D18" s="227">
        <v>11072019</v>
      </c>
      <c r="E18" s="256">
        <f>SUMIF('Revenue Estimate'!B:B,'Revenue Load'!I18,'Revenue Estimate'!F:F)</f>
        <v>11672.630713836001</v>
      </c>
      <c r="F18" s="231" t="s">
        <v>931</v>
      </c>
      <c r="G18" s="233" t="s">
        <v>422</v>
      </c>
      <c r="H18" s="232" t="s">
        <v>916</v>
      </c>
      <c r="I18" s="10" t="s">
        <v>890</v>
      </c>
      <c r="J18" s="22"/>
      <c r="M18">
        <v>0.97</v>
      </c>
    </row>
    <row r="19" spans="1:13" x14ac:dyDescent="0.3">
      <c r="A19" s="225" t="s">
        <v>418</v>
      </c>
      <c r="B19" s="225" t="s">
        <v>914</v>
      </c>
      <c r="C19" s="225" t="s">
        <v>420</v>
      </c>
      <c r="D19" s="227">
        <v>11072019</v>
      </c>
      <c r="E19" s="256">
        <f>SUMIF('Revenue Estimate'!B:B,'Revenue Load'!I19,'Revenue Estimate'!F:F)</f>
        <v>21094.625210999999</v>
      </c>
      <c r="F19" s="231" t="s">
        <v>932</v>
      </c>
      <c r="G19" s="233" t="s">
        <v>422</v>
      </c>
      <c r="H19" s="232" t="s">
        <v>916</v>
      </c>
      <c r="I19" s="10" t="s">
        <v>893</v>
      </c>
      <c r="J19" s="22"/>
      <c r="M19">
        <v>0.88</v>
      </c>
    </row>
    <row r="20" spans="1:13" x14ac:dyDescent="0.3">
      <c r="A20" s="225" t="s">
        <v>418</v>
      </c>
      <c r="B20" s="225" t="s">
        <v>914</v>
      </c>
      <c r="C20" s="225" t="s">
        <v>420</v>
      </c>
      <c r="D20" s="227">
        <v>11072019</v>
      </c>
      <c r="E20" s="256">
        <f>SUMIF('Revenue Estimate'!B:B,'Revenue Load'!I20,'Revenue Estimate'!F:F)</f>
        <v>1731980.9124963686</v>
      </c>
      <c r="F20" s="231" t="s">
        <v>933</v>
      </c>
      <c r="G20" s="233" t="s">
        <v>422</v>
      </c>
      <c r="H20" s="232" t="s">
        <v>916</v>
      </c>
      <c r="I20" s="10" t="s">
        <v>884</v>
      </c>
      <c r="J20" s="22"/>
      <c r="M20">
        <v>0.81</v>
      </c>
    </row>
    <row r="21" spans="1:13" x14ac:dyDescent="0.3">
      <c r="A21" s="225" t="s">
        <v>418</v>
      </c>
      <c r="B21" s="225" t="s">
        <v>914</v>
      </c>
      <c r="C21" s="225" t="s">
        <v>420</v>
      </c>
      <c r="D21" s="227">
        <v>11072019</v>
      </c>
      <c r="E21" s="256">
        <f>SUMIF('Revenue Estimate'!B:B,'Revenue Load'!I21,'Revenue Estimate'!F:F)</f>
        <v>509469.69421009789</v>
      </c>
      <c r="F21" s="231" t="s">
        <v>934</v>
      </c>
      <c r="G21" s="233" t="s">
        <v>422</v>
      </c>
      <c r="H21" s="232" t="s">
        <v>916</v>
      </c>
      <c r="I21" s="10" t="s">
        <v>888</v>
      </c>
      <c r="J21" s="22"/>
    </row>
    <row r="22" spans="1:13" x14ac:dyDescent="0.3">
      <c r="A22" s="225" t="s">
        <v>418</v>
      </c>
      <c r="B22" s="225" t="s">
        <v>914</v>
      </c>
      <c r="C22" s="225" t="s">
        <v>420</v>
      </c>
      <c r="D22" s="227">
        <v>11072019</v>
      </c>
      <c r="E22" s="256">
        <f>SUMIF('Revenue Estimate'!B:B,'Revenue Load'!I22,'Revenue Estimate'!F:F)</f>
        <v>844103.54165256943</v>
      </c>
      <c r="F22" s="231" t="s">
        <v>935</v>
      </c>
      <c r="G22" s="233" t="s">
        <v>422</v>
      </c>
      <c r="H22" s="232" t="s">
        <v>916</v>
      </c>
      <c r="I22" s="10" t="s">
        <v>891</v>
      </c>
      <c r="J22" s="22"/>
    </row>
    <row r="23" spans="1:13" x14ac:dyDescent="0.3">
      <c r="A23" s="225" t="s">
        <v>418</v>
      </c>
      <c r="B23" s="225" t="s">
        <v>914</v>
      </c>
      <c r="C23" s="225" t="s">
        <v>420</v>
      </c>
      <c r="D23" s="227">
        <v>11072019</v>
      </c>
      <c r="E23" s="256">
        <f>SUMIF('Revenue Estimate'!B:B,'Revenue Load'!I23,'Revenue Estimate'!F:F)</f>
        <v>246200</v>
      </c>
      <c r="F23" s="234" t="s">
        <v>872</v>
      </c>
      <c r="G23" s="223" t="s">
        <v>422</v>
      </c>
      <c r="H23" s="228" t="s">
        <v>916</v>
      </c>
      <c r="I23" s="223" t="s">
        <v>871</v>
      </c>
      <c r="J23" s="230"/>
      <c r="K23" t="s">
        <v>936</v>
      </c>
    </row>
    <row r="24" spans="1:13" x14ac:dyDescent="0.3">
      <c r="A24" s="225" t="s">
        <v>418</v>
      </c>
      <c r="B24" s="225" t="s">
        <v>914</v>
      </c>
      <c r="C24" s="225" t="s">
        <v>420</v>
      </c>
      <c r="D24" s="227">
        <v>11072019</v>
      </c>
      <c r="E24" s="256">
        <f>SUMIF('Revenue Estimate'!B:B,'Revenue Load'!I24,'Revenue Estimate'!F:F)</f>
        <v>1586697.4765469886</v>
      </c>
      <c r="F24" s="231" t="s">
        <v>937</v>
      </c>
      <c r="G24" s="233" t="s">
        <v>422</v>
      </c>
      <c r="H24" s="232" t="s">
        <v>916</v>
      </c>
      <c r="I24" s="10" t="s">
        <v>885</v>
      </c>
      <c r="J24" s="235"/>
    </row>
    <row r="25" spans="1:13" x14ac:dyDescent="0.3">
      <c r="A25" s="225" t="s">
        <v>418</v>
      </c>
      <c r="B25" s="225" t="s">
        <v>914</v>
      </c>
      <c r="C25" s="225" t="s">
        <v>420</v>
      </c>
      <c r="D25" s="227">
        <v>11072019</v>
      </c>
      <c r="E25" s="256">
        <f>SUMIF('Revenue Estimate'!B:B,'Revenue Load'!I25,'Revenue Estimate'!F:F)</f>
        <v>423871.12235205527</v>
      </c>
      <c r="F25" s="231" t="s">
        <v>938</v>
      </c>
      <c r="G25" s="233" t="s">
        <v>422</v>
      </c>
      <c r="H25" s="232" t="s">
        <v>916</v>
      </c>
      <c r="I25" s="10" t="s">
        <v>889</v>
      </c>
      <c r="J25" s="22"/>
    </row>
    <row r="26" spans="1:13" x14ac:dyDescent="0.3">
      <c r="A26" s="225" t="s">
        <v>418</v>
      </c>
      <c r="B26" s="225" t="s">
        <v>914</v>
      </c>
      <c r="C26" s="225" t="s">
        <v>420</v>
      </c>
      <c r="D26" s="227">
        <v>11072019</v>
      </c>
      <c r="E26" s="256">
        <f>SUMIF('Revenue Estimate'!B:B,'Revenue Load'!I26,'Revenue Estimate'!F:F)</f>
        <v>753132.71020081721</v>
      </c>
      <c r="F26" s="231" t="s">
        <v>939</v>
      </c>
      <c r="G26" s="233" t="s">
        <v>422</v>
      </c>
      <c r="H26" s="232" t="s">
        <v>916</v>
      </c>
      <c r="I26" s="10" t="s">
        <v>892</v>
      </c>
      <c r="J26" s="22"/>
    </row>
    <row r="27" spans="1:13" x14ac:dyDescent="0.3">
      <c r="A27" s="225" t="s">
        <v>418</v>
      </c>
      <c r="B27" s="225" t="s">
        <v>914</v>
      </c>
      <c r="C27" s="225" t="s">
        <v>420</v>
      </c>
      <c r="D27" s="227">
        <v>11072019</v>
      </c>
      <c r="E27" s="256">
        <f>SUMIF('Revenue Estimate'!B:B,'Revenue Load'!I27,'Revenue Estimate'!F:F)</f>
        <v>0</v>
      </c>
      <c r="F27" s="228" t="s">
        <v>872</v>
      </c>
      <c r="G27" s="223" t="s">
        <v>422</v>
      </c>
      <c r="H27" s="228" t="s">
        <v>916</v>
      </c>
      <c r="I27" s="223" t="s">
        <v>940</v>
      </c>
      <c r="J27" s="230"/>
      <c r="K27" t="s">
        <v>936</v>
      </c>
    </row>
    <row r="28" spans="1:13" x14ac:dyDescent="0.3">
      <c r="D28" s="227"/>
    </row>
    <row r="29" spans="1:13" x14ac:dyDescent="0.3">
      <c r="C29" s="225" t="s">
        <v>897</v>
      </c>
      <c r="D29" s="227" t="s">
        <v>906</v>
      </c>
      <c r="E29" s="236">
        <f>SUM(E4:E28)</f>
        <v>14677860.540921431</v>
      </c>
    </row>
    <row r="30" spans="1:13" x14ac:dyDescent="0.3">
      <c r="C30" s="225" t="s">
        <v>851</v>
      </c>
      <c r="D30" s="227" t="s">
        <v>941</v>
      </c>
      <c r="E30" s="256">
        <v>15162344.23</v>
      </c>
    </row>
    <row r="31" spans="1:13" x14ac:dyDescent="0.3">
      <c r="D31" s="225" t="s">
        <v>942</v>
      </c>
      <c r="E31" s="236">
        <f>E29-E30</f>
        <v>-484483.68907856941</v>
      </c>
    </row>
    <row r="32" spans="1:13" x14ac:dyDescent="0.3">
      <c r="F32" s="237"/>
      <c r="G32" s="238"/>
    </row>
    <row r="33" spans="5:9" x14ac:dyDescent="0.3">
      <c r="F33" s="237"/>
      <c r="H33" s="239"/>
      <c r="I33" s="240"/>
    </row>
    <row r="42" spans="5:9" x14ac:dyDescent="0.3">
      <c r="E42" s="241"/>
      <c r="F42" s="231"/>
      <c r="G42" s="233"/>
      <c r="H42" s="232"/>
    </row>
    <row r="43" spans="5:9" x14ac:dyDescent="0.3">
      <c r="E43" s="242"/>
      <c r="F43" s="232"/>
      <c r="G43" s="233"/>
      <c r="H43" s="232"/>
      <c r="I43" s="225"/>
    </row>
    <row r="44" spans="5:9" x14ac:dyDescent="0.3">
      <c r="E44" s="242"/>
      <c r="F44" s="232"/>
      <c r="G44" s="233"/>
      <c r="H44" s="232"/>
      <c r="I44" s="225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B5001-5AEB-48FA-8736-8A4C9444028C}">
  <sheetPr>
    <tabColor theme="9" tint="0.39997558519241921"/>
  </sheetPr>
  <dimension ref="A1:I68"/>
  <sheetViews>
    <sheetView topLeftCell="A34" workbookViewId="0">
      <selection activeCell="G62" sqref="G62"/>
    </sheetView>
  </sheetViews>
  <sheetFormatPr defaultRowHeight="14.4" x14ac:dyDescent="0.3"/>
  <cols>
    <col min="1" max="1" width="12.5546875" bestFit="1" customWidth="1"/>
    <col min="2" max="2" width="12.5546875" customWidth="1"/>
    <col min="3" max="3" width="29.33203125" customWidth="1"/>
    <col min="4" max="4" width="15.33203125" bestFit="1" customWidth="1"/>
    <col min="5" max="5" width="13.5546875" bestFit="1" customWidth="1"/>
    <col min="6" max="7" width="15.6640625" bestFit="1" customWidth="1"/>
    <col min="8" max="8" width="11.5546875" bestFit="1" customWidth="1"/>
    <col min="9" max="9" width="14.88671875" bestFit="1" customWidth="1"/>
    <col min="10" max="10" width="13.5546875" bestFit="1" customWidth="1"/>
    <col min="11" max="12" width="15.6640625" bestFit="1" customWidth="1"/>
    <col min="13" max="13" width="11.5546875" bestFit="1" customWidth="1"/>
  </cols>
  <sheetData>
    <row r="1" spans="1:7" x14ac:dyDescent="0.3">
      <c r="B1" s="22"/>
    </row>
    <row r="2" spans="1:7" x14ac:dyDescent="0.3">
      <c r="A2" s="22" t="s">
        <v>853</v>
      </c>
      <c r="B2" s="22"/>
      <c r="D2">
        <v>2019</v>
      </c>
      <c r="E2">
        <v>2020</v>
      </c>
      <c r="F2">
        <v>2021</v>
      </c>
      <c r="G2">
        <v>2022</v>
      </c>
    </row>
    <row r="3" spans="1:7" x14ac:dyDescent="0.3">
      <c r="A3" s="22" t="s">
        <v>854</v>
      </c>
      <c r="B3" s="22"/>
      <c r="C3" t="s">
        <v>791</v>
      </c>
      <c r="D3" s="1">
        <v>2261.5</v>
      </c>
      <c r="E3" s="1">
        <v>2261.5</v>
      </c>
      <c r="F3" s="1">
        <v>2261.5</v>
      </c>
      <c r="G3" s="1">
        <v>2261.5</v>
      </c>
    </row>
    <row r="4" spans="1:7" x14ac:dyDescent="0.3">
      <c r="A4" s="22"/>
      <c r="B4" s="22"/>
      <c r="C4" t="s">
        <v>792</v>
      </c>
      <c r="D4" s="1">
        <v>7956.7</v>
      </c>
      <c r="E4" s="1">
        <v>7956.7</v>
      </c>
      <c r="F4" s="1">
        <v>7956.7</v>
      </c>
      <c r="G4" s="1">
        <v>7956.7</v>
      </c>
    </row>
    <row r="5" spans="1:7" x14ac:dyDescent="0.3">
      <c r="A5" s="22"/>
      <c r="B5" s="22"/>
      <c r="C5" t="s">
        <v>793</v>
      </c>
      <c r="D5" s="1">
        <v>3392.4</v>
      </c>
      <c r="E5" s="1">
        <v>3392.25</v>
      </c>
      <c r="F5" s="1">
        <v>3392.25</v>
      </c>
      <c r="G5" s="1">
        <v>3392.25</v>
      </c>
    </row>
    <row r="6" spans="1:7" x14ac:dyDescent="0.3">
      <c r="A6" s="22"/>
      <c r="B6" s="22"/>
      <c r="C6" t="s">
        <v>855</v>
      </c>
      <c r="D6" s="1">
        <v>0</v>
      </c>
      <c r="E6" s="1">
        <v>0</v>
      </c>
      <c r="F6" s="1">
        <v>0</v>
      </c>
      <c r="G6" s="1">
        <v>0</v>
      </c>
    </row>
    <row r="7" spans="1:7" x14ac:dyDescent="0.3">
      <c r="A7" s="22"/>
      <c r="B7" s="22"/>
    </row>
    <row r="8" spans="1:7" x14ac:dyDescent="0.3">
      <c r="A8" s="22" t="s">
        <v>856</v>
      </c>
      <c r="B8" s="22"/>
      <c r="F8" t="s">
        <v>897</v>
      </c>
    </row>
    <row r="9" spans="1:7" x14ac:dyDescent="0.3">
      <c r="A9" s="22" t="s">
        <v>854</v>
      </c>
      <c r="B9" s="10">
        <v>528398</v>
      </c>
      <c r="C9" t="s">
        <v>857</v>
      </c>
      <c r="E9" s="1"/>
      <c r="F9" s="251">
        <v>29580</v>
      </c>
    </row>
    <row r="10" spans="1:7" x14ac:dyDescent="0.3">
      <c r="A10" s="22"/>
      <c r="B10" s="10" t="s">
        <v>858</v>
      </c>
      <c r="C10" t="s">
        <v>859</v>
      </c>
      <c r="F10" s="251">
        <v>9390</v>
      </c>
    </row>
    <row r="11" spans="1:7" x14ac:dyDescent="0.3">
      <c r="B11" s="10" t="s">
        <v>860</v>
      </c>
      <c r="C11" t="s">
        <v>861</v>
      </c>
      <c r="F11" s="251">
        <v>41730</v>
      </c>
    </row>
    <row r="12" spans="1:7" x14ac:dyDescent="0.3">
      <c r="B12" s="10" t="s">
        <v>862</v>
      </c>
      <c r="C12" t="s">
        <v>863</v>
      </c>
      <c r="F12" s="251">
        <v>38220</v>
      </c>
    </row>
    <row r="13" spans="1:7" x14ac:dyDescent="0.3">
      <c r="B13" s="10">
        <v>50060</v>
      </c>
      <c r="C13" t="s">
        <v>864</v>
      </c>
      <c r="F13" s="251">
        <v>87193.11</v>
      </c>
    </row>
    <row r="14" spans="1:7" x14ac:dyDescent="0.3">
      <c r="A14" t="s">
        <v>865</v>
      </c>
      <c r="B14" s="10">
        <v>50110</v>
      </c>
      <c r="C14" t="s">
        <v>866</v>
      </c>
      <c r="F14" s="251">
        <v>15834.24</v>
      </c>
    </row>
    <row r="15" spans="1:7" x14ac:dyDescent="0.3">
      <c r="B15" s="10">
        <v>50116</v>
      </c>
      <c r="C15" t="s">
        <v>867</v>
      </c>
      <c r="F15" s="251">
        <v>200</v>
      </c>
    </row>
    <row r="16" spans="1:7" x14ac:dyDescent="0.3">
      <c r="B16" s="10">
        <v>50091</v>
      </c>
      <c r="C16" t="s">
        <v>868</v>
      </c>
      <c r="F16" s="251">
        <v>900</v>
      </c>
    </row>
    <row r="17" spans="1:8" x14ac:dyDescent="0.3">
      <c r="B17" s="10">
        <v>50092</v>
      </c>
      <c r="C17" t="s">
        <v>869</v>
      </c>
      <c r="F17" s="251">
        <v>10000</v>
      </c>
    </row>
    <row r="18" spans="1:8" x14ac:dyDescent="0.3">
      <c r="B18" s="10">
        <v>50095</v>
      </c>
      <c r="C18" t="s">
        <v>870</v>
      </c>
      <c r="F18" s="251">
        <v>7000</v>
      </c>
    </row>
    <row r="19" spans="1:8" x14ac:dyDescent="0.3">
      <c r="B19" s="10" t="s">
        <v>871</v>
      </c>
      <c r="C19" t="s">
        <v>872</v>
      </c>
      <c r="F19" s="251">
        <f>136050+110150</f>
        <v>246200</v>
      </c>
    </row>
    <row r="20" spans="1:8" x14ac:dyDescent="0.3">
      <c r="B20" s="22"/>
      <c r="C20" t="s">
        <v>873</v>
      </c>
      <c r="F20" s="251">
        <v>0</v>
      </c>
    </row>
    <row r="21" spans="1:8" x14ac:dyDescent="0.3">
      <c r="B21" s="22"/>
      <c r="C21" t="s">
        <v>874</v>
      </c>
      <c r="F21" s="212">
        <f>SUM(F9:F20)</f>
        <v>486247.35</v>
      </c>
    </row>
    <row r="22" spans="1:8" x14ac:dyDescent="0.3">
      <c r="B22" s="22"/>
    </row>
    <row r="23" spans="1:8" x14ac:dyDescent="0.3">
      <c r="B23" s="22"/>
    </row>
    <row r="24" spans="1:8" x14ac:dyDescent="0.3">
      <c r="B24" s="22"/>
      <c r="C24" s="213" t="s">
        <v>875</v>
      </c>
      <c r="E24" s="214">
        <v>0.95286899999999997</v>
      </c>
    </row>
    <row r="25" spans="1:8" x14ac:dyDescent="0.3">
      <c r="A25" s="215" t="s">
        <v>834</v>
      </c>
      <c r="B25" s="216"/>
      <c r="D25" s="217" t="s">
        <v>877</v>
      </c>
      <c r="E25" s="217" t="s">
        <v>878</v>
      </c>
      <c r="F25" s="218" t="s">
        <v>879</v>
      </c>
      <c r="G25" s="218" t="s">
        <v>880</v>
      </c>
      <c r="H25" s="218" t="s">
        <v>876</v>
      </c>
    </row>
    <row r="26" spans="1:8" x14ac:dyDescent="0.3">
      <c r="A26" s="51" t="s">
        <v>791</v>
      </c>
      <c r="B26" s="22"/>
      <c r="D26" s="218" t="s">
        <v>881</v>
      </c>
      <c r="E26" s="218" t="s">
        <v>881</v>
      </c>
      <c r="F26" s="218" t="s">
        <v>882</v>
      </c>
      <c r="G26" s="218" t="s">
        <v>882</v>
      </c>
      <c r="H26" s="218" t="s">
        <v>883</v>
      </c>
    </row>
    <row r="27" spans="1:8" x14ac:dyDescent="0.3">
      <c r="A27" s="51"/>
      <c r="B27" s="10" t="s">
        <v>884</v>
      </c>
      <c r="C27" t="s">
        <v>760</v>
      </c>
      <c r="D27" s="254">
        <f>Enrollment!R34</f>
        <v>803.73579665940213</v>
      </c>
      <c r="E27" s="61">
        <f>D27*$E$24</f>
        <v>765.85492482704785</v>
      </c>
      <c r="F27" s="5">
        <f>E27*$G$3</f>
        <v>1731980.9124963686</v>
      </c>
    </row>
    <row r="28" spans="1:8" x14ac:dyDescent="0.3">
      <c r="A28" s="51"/>
      <c r="B28" s="10" t="s">
        <v>885</v>
      </c>
      <c r="C28" t="s">
        <v>761</v>
      </c>
      <c r="D28" s="254">
        <f>Enrollment!S34</f>
        <v>736.31617483118816</v>
      </c>
      <c r="E28" s="61">
        <f t="shared" ref="E28:E29" si="0">D28*$E$24</f>
        <v>701.61285719521936</v>
      </c>
      <c r="F28" s="5">
        <f t="shared" ref="F28:F29" si="1">E28*$G$3</f>
        <v>1586697.4765469886</v>
      </c>
    </row>
    <row r="29" spans="1:8" x14ac:dyDescent="0.3">
      <c r="A29" s="51"/>
      <c r="B29" s="10" t="s">
        <v>886</v>
      </c>
      <c r="C29" t="s">
        <v>887</v>
      </c>
      <c r="D29" s="254">
        <f>Enrollment!L54</f>
        <v>94.2</v>
      </c>
      <c r="E29" s="61">
        <f t="shared" si="0"/>
        <v>89.7602598</v>
      </c>
      <c r="F29" s="5">
        <f t="shared" si="1"/>
        <v>202992.82753770001</v>
      </c>
    </row>
    <row r="30" spans="1:8" x14ac:dyDescent="0.3">
      <c r="A30" s="51"/>
      <c r="B30" s="22"/>
      <c r="C30" t="s">
        <v>441</v>
      </c>
      <c r="D30" s="254">
        <f>SUM(D27:D29)</f>
        <v>1634.2519714905904</v>
      </c>
      <c r="E30" s="61">
        <f>SUM(E27:E29)</f>
        <v>1557.2280418222674</v>
      </c>
      <c r="F30" s="5">
        <f>SUM(F27:F29)</f>
        <v>3521671.2165810573</v>
      </c>
    </row>
    <row r="31" spans="1:8" x14ac:dyDescent="0.3">
      <c r="A31" s="51" t="s">
        <v>792</v>
      </c>
      <c r="B31" s="22"/>
      <c r="D31" s="255"/>
      <c r="E31" s="219">
        <v>0.95883600000000002</v>
      </c>
    </row>
    <row r="32" spans="1:8" x14ac:dyDescent="0.3">
      <c r="A32" s="51"/>
      <c r="B32" s="10" t="s">
        <v>888</v>
      </c>
      <c r="C32" t="s">
        <v>760</v>
      </c>
      <c r="D32" s="254">
        <f>Enrollment!R35</f>
        <v>66.779173542900935</v>
      </c>
      <c r="E32" s="61">
        <f>D32*$E$31</f>
        <v>64.030275643180957</v>
      </c>
      <c r="F32" s="5">
        <f>E32*$G$4</f>
        <v>509469.69421009789</v>
      </c>
    </row>
    <row r="33" spans="1:6" x14ac:dyDescent="0.3">
      <c r="A33" s="51"/>
      <c r="B33" s="10" t="s">
        <v>889</v>
      </c>
      <c r="C33" t="s">
        <v>761</v>
      </c>
      <c r="D33" s="254">
        <f>Enrollment!S35</f>
        <v>55.559267923204878</v>
      </c>
      <c r="E33" s="61">
        <f t="shared" ref="E33:E34" si="2">D33*$E$31</f>
        <v>53.272226218414076</v>
      </c>
      <c r="F33" s="5">
        <f t="shared" ref="F33:F34" si="3">E33*$G$4</f>
        <v>423871.12235205527</v>
      </c>
    </row>
    <row r="34" spans="1:6" x14ac:dyDescent="0.3">
      <c r="A34" s="51"/>
      <c r="B34" s="10" t="s">
        <v>890</v>
      </c>
      <c r="C34" t="s">
        <v>887</v>
      </c>
      <c r="D34" s="254">
        <f>Enrollment!L55</f>
        <v>1.53</v>
      </c>
      <c r="E34" s="61">
        <f t="shared" si="2"/>
        <v>1.46701908</v>
      </c>
      <c r="F34" s="5">
        <f t="shared" si="3"/>
        <v>11672.630713836001</v>
      </c>
    </row>
    <row r="35" spans="1:6" x14ac:dyDescent="0.3">
      <c r="A35" s="51"/>
      <c r="B35" s="22"/>
      <c r="C35" t="s">
        <v>441</v>
      </c>
      <c r="D35" s="254">
        <f>SUM(D32:D34)</f>
        <v>123.86844146610582</v>
      </c>
      <c r="E35" s="61">
        <f>SUM(E32:E34)</f>
        <v>118.76952094159503</v>
      </c>
      <c r="F35" s="5">
        <f>SUM(F32:F34)</f>
        <v>945013.44727598922</v>
      </c>
    </row>
    <row r="36" spans="1:6" x14ac:dyDescent="0.3">
      <c r="A36" s="51" t="s">
        <v>793</v>
      </c>
      <c r="B36" s="22"/>
      <c r="D36" s="255"/>
      <c r="E36" s="214">
        <v>1.00298</v>
      </c>
    </row>
    <row r="37" spans="1:6" x14ac:dyDescent="0.3">
      <c r="A37" s="51"/>
      <c r="B37" s="10" t="s">
        <v>891</v>
      </c>
      <c r="C37" t="s">
        <v>760</v>
      </c>
      <c r="D37" s="254">
        <f>Enrollment!R36</f>
        <v>248.09362128495653</v>
      </c>
      <c r="E37" s="61">
        <f>D37*$E$36</f>
        <v>248.8329402763857</v>
      </c>
      <c r="F37" s="5">
        <f>E37*$G$5</f>
        <v>844103.54165256943</v>
      </c>
    </row>
    <row r="38" spans="1:6" x14ac:dyDescent="0.3">
      <c r="A38" s="51"/>
      <c r="B38" s="10" t="s">
        <v>892</v>
      </c>
      <c r="C38" t="s">
        <v>761</v>
      </c>
      <c r="D38" s="254">
        <f>Enrollment!S36</f>
        <v>221.35604479998773</v>
      </c>
      <c r="E38" s="61">
        <f t="shared" ref="E38:E39" si="4">D38*$E$36</f>
        <v>222.0156858134917</v>
      </c>
      <c r="F38" s="5">
        <f t="shared" ref="F38:F39" si="5">E38*$G$5</f>
        <v>753132.71020081721</v>
      </c>
    </row>
    <row r="39" spans="1:6" x14ac:dyDescent="0.3">
      <c r="A39" s="51"/>
      <c r="B39" s="10" t="s">
        <v>893</v>
      </c>
      <c r="C39" t="s">
        <v>887</v>
      </c>
      <c r="D39" s="254">
        <f>Enrollment!L56</f>
        <v>6.2</v>
      </c>
      <c r="E39" s="61">
        <f t="shared" si="4"/>
        <v>6.2184759999999999</v>
      </c>
      <c r="F39" s="5">
        <f t="shared" si="5"/>
        <v>21094.625210999999</v>
      </c>
    </row>
    <row r="40" spans="1:6" x14ac:dyDescent="0.3">
      <c r="A40" s="51"/>
      <c r="B40" s="22"/>
      <c r="C40" t="s">
        <v>441</v>
      </c>
      <c r="D40" s="254">
        <f>SUM(D37:D39)</f>
        <v>475.64966608494427</v>
      </c>
      <c r="E40" s="61">
        <f>SUM(E37:E39)</f>
        <v>477.06710208987738</v>
      </c>
      <c r="F40" s="5">
        <f>SUM(F37:F39)</f>
        <v>1618330.8770643866</v>
      </c>
    </row>
    <row r="41" spans="1:6" x14ac:dyDescent="0.3">
      <c r="A41" s="51" t="s">
        <v>894</v>
      </c>
      <c r="B41" s="22"/>
      <c r="D41" s="255"/>
    </row>
    <row r="42" spans="1:6" x14ac:dyDescent="0.3">
      <c r="A42" s="51"/>
      <c r="B42" s="22"/>
      <c r="C42" t="s">
        <v>895</v>
      </c>
      <c r="D42" s="254">
        <f>D27+D32+D37</f>
        <v>1118.6085914872597</v>
      </c>
      <c r="E42" s="61">
        <f>E27+E32+E37</f>
        <v>1078.7181407466146</v>
      </c>
      <c r="F42" s="5">
        <f>F27+F32+F37</f>
        <v>3085554.1483590361</v>
      </c>
    </row>
    <row r="43" spans="1:6" x14ac:dyDescent="0.3">
      <c r="B43" s="22"/>
      <c r="C43" t="s">
        <v>761</v>
      </c>
      <c r="D43" s="254">
        <f t="shared" ref="D43:F44" si="6">D28+D33+D38</f>
        <v>1013.2314875543807</v>
      </c>
      <c r="E43" s="61">
        <f t="shared" si="6"/>
        <v>976.90076922712512</v>
      </c>
      <c r="F43" s="5">
        <f>F28+F33+F38</f>
        <v>2763701.309099861</v>
      </c>
    </row>
    <row r="44" spans="1:6" x14ac:dyDescent="0.3">
      <c r="B44" s="22"/>
      <c r="C44" t="s">
        <v>887</v>
      </c>
      <c r="D44" s="254">
        <f t="shared" si="6"/>
        <v>101.93</v>
      </c>
      <c r="E44" s="61">
        <f t="shared" si="6"/>
        <v>97.445754879999996</v>
      </c>
      <c r="F44" s="5">
        <f t="shared" si="6"/>
        <v>235760.08346253601</v>
      </c>
    </row>
    <row r="45" spans="1:6" x14ac:dyDescent="0.3">
      <c r="B45" s="22"/>
      <c r="C45" t="s">
        <v>441</v>
      </c>
      <c r="D45" s="254">
        <f>SUM(D42:D44)</f>
        <v>2233.7700790416402</v>
      </c>
      <c r="E45" s="61">
        <f>SUM(E42:E44)</f>
        <v>2153.0646648537399</v>
      </c>
      <c r="F45" s="5">
        <f>SUM(F42:F44)</f>
        <v>6085015.5409214329</v>
      </c>
    </row>
    <row r="46" spans="1:6" x14ac:dyDescent="0.3">
      <c r="B46" s="22"/>
      <c r="D46" s="255"/>
    </row>
    <row r="47" spans="1:6" x14ac:dyDescent="0.3">
      <c r="B47" s="22"/>
      <c r="C47" t="s">
        <v>896</v>
      </c>
      <c r="D47" s="254">
        <f>D45/2</f>
        <v>1116.8850395208201</v>
      </c>
      <c r="E47" s="61">
        <f>E45/2</f>
        <v>1076.53233242687</v>
      </c>
    </row>
    <row r="48" spans="1:6" x14ac:dyDescent="0.3">
      <c r="B48" s="22"/>
      <c r="D48" s="61"/>
    </row>
    <row r="49" spans="1:9" x14ac:dyDescent="0.3">
      <c r="B49" s="22"/>
      <c r="D49" s="61"/>
      <c r="E49" s="61"/>
      <c r="I49" s="61"/>
    </row>
    <row r="50" spans="1:9" x14ac:dyDescent="0.3">
      <c r="B50" s="22"/>
      <c r="F50" t="s">
        <v>897</v>
      </c>
      <c r="G50" t="s">
        <v>898</v>
      </c>
      <c r="H50" t="s">
        <v>899</v>
      </c>
    </row>
    <row r="51" spans="1:9" x14ac:dyDescent="0.3">
      <c r="A51" t="s">
        <v>900</v>
      </c>
      <c r="B51" s="22"/>
    </row>
    <row r="52" spans="1:9" x14ac:dyDescent="0.3">
      <c r="B52" s="10">
        <v>50154</v>
      </c>
      <c r="C52" s="8" t="s">
        <v>901</v>
      </c>
      <c r="D52" s="8"/>
      <c r="E52" s="8"/>
      <c r="F52" s="251">
        <f>(6530894+144018)*0.95</f>
        <v>6341166.3999999994</v>
      </c>
      <c r="G52" t="s">
        <v>3519</v>
      </c>
    </row>
    <row r="53" spans="1:9" x14ac:dyDescent="0.3">
      <c r="B53" s="10">
        <v>50154</v>
      </c>
      <c r="C53" s="8" t="s">
        <v>902</v>
      </c>
      <c r="D53" s="8"/>
      <c r="E53" s="8"/>
      <c r="F53" s="251">
        <f>646875*0.95</f>
        <v>614531.25</v>
      </c>
      <c r="G53" t="s">
        <v>3519</v>
      </c>
    </row>
    <row r="54" spans="1:9" x14ac:dyDescent="0.3">
      <c r="B54" s="22">
        <v>50155</v>
      </c>
      <c r="C54" s="8" t="s">
        <v>903</v>
      </c>
      <c r="D54" s="8"/>
      <c r="E54" s="8"/>
      <c r="F54" s="251">
        <v>1110900</v>
      </c>
    </row>
    <row r="55" spans="1:9" x14ac:dyDescent="0.3">
      <c r="B55" s="22"/>
      <c r="C55" s="8" t="s">
        <v>435</v>
      </c>
      <c r="D55" s="8"/>
      <c r="E55" s="8"/>
      <c r="F55" s="251"/>
    </row>
    <row r="56" spans="1:9" x14ac:dyDescent="0.3">
      <c r="B56" s="22">
        <v>582907</v>
      </c>
      <c r="C56" s="8" t="s">
        <v>904</v>
      </c>
      <c r="D56" s="8"/>
      <c r="E56" s="8"/>
      <c r="F56" s="251">
        <v>40000</v>
      </c>
    </row>
    <row r="57" spans="1:9" x14ac:dyDescent="0.3">
      <c r="C57" s="8" t="s">
        <v>905</v>
      </c>
      <c r="D57" s="8"/>
      <c r="E57" s="8"/>
      <c r="F57" s="1">
        <f>SUM(F52:F56)</f>
        <v>8106597.6499999994</v>
      </c>
    </row>
    <row r="59" spans="1:9" x14ac:dyDescent="0.3">
      <c r="D59" t="s">
        <v>897</v>
      </c>
      <c r="E59" t="s">
        <v>898</v>
      </c>
      <c r="F59" t="s">
        <v>899</v>
      </c>
    </row>
    <row r="60" spans="1:9" x14ac:dyDescent="0.3">
      <c r="C60" s="8" t="s">
        <v>906</v>
      </c>
      <c r="D60" s="5">
        <f>F57+F45+F21</f>
        <v>14677860.540921433</v>
      </c>
      <c r="F60" s="5"/>
    </row>
    <row r="61" spans="1:9" x14ac:dyDescent="0.3">
      <c r="G61" s="5"/>
    </row>
    <row r="62" spans="1:9" x14ac:dyDescent="0.3">
      <c r="C62" t="s">
        <v>907</v>
      </c>
      <c r="D62" s="4">
        <v>0.01</v>
      </c>
    </row>
    <row r="63" spans="1:9" x14ac:dyDescent="0.3">
      <c r="C63" t="s">
        <v>908</v>
      </c>
      <c r="D63" s="5">
        <f>D60*D62</f>
        <v>146778.60540921433</v>
      </c>
    </row>
    <row r="64" spans="1:9" x14ac:dyDescent="0.3">
      <c r="C64" t="s">
        <v>909</v>
      </c>
      <c r="D64" s="220">
        <v>1E-3</v>
      </c>
    </row>
    <row r="65" spans="3:4" x14ac:dyDescent="0.3">
      <c r="C65" t="s">
        <v>910</v>
      </c>
      <c r="D65" s="5">
        <f>D64*D60</f>
        <v>14677.860540921432</v>
      </c>
    </row>
    <row r="68" spans="3:4" x14ac:dyDescent="0.3">
      <c r="C68" s="18" t="s">
        <v>911</v>
      </c>
      <c r="D68" s="221">
        <f>D60-D63-D65</f>
        <v>14516404.074971298</v>
      </c>
    </row>
  </sheetData>
  <pageMargins left="0.7" right="0.7" top="0.75" bottom="0.75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3CEC2-E153-4AD2-A3D1-0899482CAEF1}">
  <sheetPr>
    <tabColor theme="9" tint="0.39997558519241921"/>
  </sheetPr>
  <dimension ref="C1:Y56"/>
  <sheetViews>
    <sheetView workbookViewId="0">
      <pane xSplit="7296" ySplit="3192" topLeftCell="H32" activePane="bottomRight"/>
      <selection pane="topRight" activeCell="P1" sqref="P1:P1048576"/>
      <selection pane="bottomLeft" activeCell="A11" sqref="A11"/>
      <selection pane="bottomRight" activeCell="S51" sqref="S51"/>
    </sheetView>
  </sheetViews>
  <sheetFormatPr defaultRowHeight="14.4" x14ac:dyDescent="0.3"/>
  <cols>
    <col min="3" max="3" width="37.44140625" customWidth="1"/>
    <col min="4" max="4" width="8.5546875" hidden="1" customWidth="1"/>
    <col min="5" max="5" width="11" hidden="1" customWidth="1"/>
    <col min="6" max="6" width="8.5546875" hidden="1" customWidth="1"/>
    <col min="7" max="7" width="11" hidden="1" customWidth="1"/>
    <col min="8" max="8" width="8.5546875" customWidth="1"/>
    <col min="9" max="9" width="12.5546875" bestFit="1" customWidth="1"/>
    <col min="10" max="10" width="8.5546875" customWidth="1"/>
    <col min="11" max="11" width="12.5546875" bestFit="1" customWidth="1"/>
    <col min="12" max="12" width="10.33203125" customWidth="1"/>
    <col min="13" max="13" width="11.5546875" customWidth="1"/>
    <col min="14" max="14" width="8.5546875" customWidth="1"/>
    <col min="15" max="15" width="11.5546875" customWidth="1"/>
    <col min="16" max="16" width="8.5546875" customWidth="1"/>
    <col min="17" max="17" width="14.88671875" bestFit="1" customWidth="1"/>
    <col min="18" max="18" width="8.5546875" customWidth="1"/>
    <col min="19" max="19" width="11" bestFit="1" customWidth="1"/>
  </cols>
  <sheetData>
    <row r="1" spans="3:19" x14ac:dyDescent="0.3">
      <c r="C1" s="18" t="s">
        <v>758</v>
      </c>
      <c r="D1" s="18"/>
      <c r="E1" s="18"/>
      <c r="G1" s="44" t="s">
        <v>759</v>
      </c>
      <c r="H1" s="44"/>
      <c r="I1" s="44"/>
      <c r="J1" s="44"/>
      <c r="K1" s="44"/>
      <c r="L1" s="44"/>
      <c r="M1" s="44"/>
      <c r="N1" s="44"/>
    </row>
    <row r="2" spans="3:19" x14ac:dyDescent="0.3">
      <c r="H2" t="s">
        <v>760</v>
      </c>
      <c r="I2" t="s">
        <v>761</v>
      </c>
    </row>
    <row r="3" spans="3:19" x14ac:dyDescent="0.3">
      <c r="C3" t="s">
        <v>762</v>
      </c>
      <c r="H3">
        <f>((766/682)+(817/729))/2</f>
        <v>1.1219402306618553</v>
      </c>
      <c r="I3" s="45">
        <v>1</v>
      </c>
      <c r="J3" t="s">
        <v>763</v>
      </c>
    </row>
    <row r="4" spans="3:19" x14ac:dyDescent="0.3">
      <c r="C4" t="s">
        <v>764</v>
      </c>
      <c r="H4">
        <v>0.5</v>
      </c>
      <c r="K4" t="s">
        <v>765</v>
      </c>
      <c r="L4" s="46">
        <v>43339</v>
      </c>
    </row>
    <row r="7" spans="3:19" x14ac:dyDescent="0.3">
      <c r="I7" t="s">
        <v>766</v>
      </c>
      <c r="J7" t="s">
        <v>767</v>
      </c>
      <c r="K7" t="s">
        <v>768</v>
      </c>
      <c r="L7" t="s">
        <v>769</v>
      </c>
      <c r="M7" t="s">
        <v>770</v>
      </c>
      <c r="N7" t="s">
        <v>771</v>
      </c>
      <c r="O7" t="s">
        <v>772</v>
      </c>
    </row>
    <row r="9" spans="3:19" x14ac:dyDescent="0.3">
      <c r="D9" s="286" t="s">
        <v>773</v>
      </c>
      <c r="E9" s="286"/>
      <c r="F9" s="286" t="s">
        <v>766</v>
      </c>
      <c r="G9" s="286"/>
      <c r="H9" s="286" t="s">
        <v>767</v>
      </c>
      <c r="I9" s="286"/>
      <c r="J9" s="286" t="s">
        <v>768</v>
      </c>
      <c r="K9" s="286"/>
      <c r="L9" s="286" t="s">
        <v>769</v>
      </c>
      <c r="M9" s="286"/>
      <c r="N9" s="286" t="s">
        <v>770</v>
      </c>
      <c r="O9" s="286"/>
      <c r="P9" s="286" t="s">
        <v>771</v>
      </c>
      <c r="Q9" s="286"/>
      <c r="R9" s="286" t="s">
        <v>772</v>
      </c>
      <c r="S9" s="286"/>
    </row>
    <row r="10" spans="3:19" x14ac:dyDescent="0.3">
      <c r="D10" t="s">
        <v>774</v>
      </c>
      <c r="E10" t="s">
        <v>775</v>
      </c>
      <c r="F10" t="s">
        <v>776</v>
      </c>
      <c r="G10" t="s">
        <v>777</v>
      </c>
      <c r="H10" t="s">
        <v>778</v>
      </c>
      <c r="I10" t="s">
        <v>779</v>
      </c>
      <c r="J10" t="s">
        <v>780</v>
      </c>
      <c r="K10" t="s">
        <v>781</v>
      </c>
      <c r="L10" s="47" t="s">
        <v>782</v>
      </c>
      <c r="M10" s="47" t="s">
        <v>783</v>
      </c>
      <c r="N10" s="47" t="s">
        <v>784</v>
      </c>
      <c r="O10" s="47" t="s">
        <v>785</v>
      </c>
      <c r="P10" s="47" t="s">
        <v>786</v>
      </c>
      <c r="Q10" s="47" t="s">
        <v>787</v>
      </c>
      <c r="R10" s="47" t="s">
        <v>788</v>
      </c>
      <c r="S10" s="47" t="s">
        <v>789</v>
      </c>
    </row>
    <row r="11" spans="3:19" x14ac:dyDescent="0.3">
      <c r="C11" s="18" t="s">
        <v>790</v>
      </c>
      <c r="D11" s="48"/>
      <c r="E11" s="48"/>
      <c r="F11" s="49"/>
      <c r="G11" s="49"/>
      <c r="H11" s="49"/>
      <c r="I11" s="49"/>
      <c r="J11" s="49"/>
      <c r="K11" s="49"/>
      <c r="L11" s="50"/>
      <c r="M11" s="50"/>
      <c r="N11" s="50"/>
      <c r="O11" s="50"/>
      <c r="P11" s="50"/>
      <c r="Q11" s="50"/>
      <c r="R11" s="50"/>
      <c r="S11" s="50"/>
    </row>
    <row r="12" spans="3:19" x14ac:dyDescent="0.3">
      <c r="C12" s="51" t="s">
        <v>791</v>
      </c>
      <c r="D12" s="51"/>
      <c r="E12" s="52">
        <f t="shared" ref="E12:Q14" si="0">D34-D40</f>
        <v>924.27</v>
      </c>
      <c r="F12" s="52">
        <f t="shared" si="0"/>
        <v>802.13</v>
      </c>
      <c r="G12" s="52">
        <f t="shared" si="0"/>
        <v>884</v>
      </c>
      <c r="H12" s="52">
        <f t="shared" si="0"/>
        <v>803.67</v>
      </c>
      <c r="I12" s="52">
        <f t="shared" si="0"/>
        <v>990.06999999999994</v>
      </c>
      <c r="J12" s="52">
        <f t="shared" si="0"/>
        <v>902</v>
      </c>
      <c r="K12" s="52">
        <f t="shared" si="0"/>
        <v>960</v>
      </c>
      <c r="L12" s="52">
        <f t="shared" si="0"/>
        <v>827.07</v>
      </c>
      <c r="M12" s="52">
        <f t="shared" si="0"/>
        <v>954.93</v>
      </c>
      <c r="N12" s="52">
        <f t="shared" si="0"/>
        <v>818.33</v>
      </c>
      <c r="O12" s="52">
        <f t="shared" si="0"/>
        <v>914.26</v>
      </c>
      <c r="P12" s="52">
        <f t="shared" si="0"/>
        <v>786.53</v>
      </c>
      <c r="Q12" s="53">
        <f>P34-P40</f>
        <v>767.13619040602237</v>
      </c>
      <c r="R12" s="53">
        <f t="shared" ref="R12:S14" si="1">Q34-Q40</f>
        <v>663.83311208911414</v>
      </c>
      <c r="S12" s="53">
        <f>R34-R40</f>
        <v>727.6678710092209</v>
      </c>
    </row>
    <row r="13" spans="3:19" x14ac:dyDescent="0.3">
      <c r="C13" s="51" t="s">
        <v>792</v>
      </c>
      <c r="D13" s="51"/>
      <c r="E13" s="52">
        <f t="shared" si="0"/>
        <v>87.8</v>
      </c>
      <c r="F13" s="52">
        <f t="shared" si="0"/>
        <v>71.13</v>
      </c>
      <c r="G13" s="52">
        <f t="shared" si="0"/>
        <v>82.13</v>
      </c>
      <c r="H13" s="52">
        <f t="shared" si="0"/>
        <v>71</v>
      </c>
      <c r="I13" s="52">
        <f t="shared" si="0"/>
        <v>70.67</v>
      </c>
      <c r="J13" s="52">
        <f t="shared" si="0"/>
        <v>58.47</v>
      </c>
      <c r="K13" s="52">
        <f t="shared" si="0"/>
        <v>72.27</v>
      </c>
      <c r="L13" s="52">
        <f t="shared" si="0"/>
        <v>57.730000000000004</v>
      </c>
      <c r="M13" s="52">
        <f t="shared" si="0"/>
        <v>63</v>
      </c>
      <c r="N13" s="52">
        <f>M35-M41</f>
        <v>48.4</v>
      </c>
      <c r="O13" s="52">
        <f t="shared" si="0"/>
        <v>70.459999999999994</v>
      </c>
      <c r="P13" s="52">
        <f t="shared" si="0"/>
        <v>56</v>
      </c>
      <c r="Q13" s="53">
        <f t="shared" si="0"/>
        <v>66.209755393216525</v>
      </c>
      <c r="R13" s="53">
        <f t="shared" si="1"/>
        <v>50.273798494900241</v>
      </c>
      <c r="S13" s="53">
        <f t="shared" si="1"/>
        <v>61.298110989000804</v>
      </c>
    </row>
    <row r="14" spans="3:19" x14ac:dyDescent="0.3">
      <c r="C14" s="51" t="s">
        <v>793</v>
      </c>
      <c r="D14" s="51"/>
      <c r="E14" s="52">
        <f t="shared" si="0"/>
        <v>207.93</v>
      </c>
      <c r="F14" s="52">
        <f t="shared" si="0"/>
        <v>181.53</v>
      </c>
      <c r="G14" s="52">
        <f t="shared" si="0"/>
        <v>222.8</v>
      </c>
      <c r="H14" s="52">
        <f t="shared" si="0"/>
        <v>184.8</v>
      </c>
      <c r="I14" s="52">
        <f t="shared" si="0"/>
        <v>243.67000000000002</v>
      </c>
      <c r="J14" s="52">
        <f t="shared" si="0"/>
        <v>195.33</v>
      </c>
      <c r="K14" s="52">
        <f t="shared" si="0"/>
        <v>250</v>
      </c>
      <c r="L14" s="52">
        <f t="shared" si="0"/>
        <v>231</v>
      </c>
      <c r="M14" s="52">
        <f t="shared" si="0"/>
        <v>261.47000000000003</v>
      </c>
      <c r="N14" s="52">
        <f>M36-M42</f>
        <v>209.27</v>
      </c>
      <c r="O14" s="52">
        <f t="shared" si="0"/>
        <v>258.06</v>
      </c>
      <c r="P14" s="52">
        <f t="shared" si="0"/>
        <v>212.06</v>
      </c>
      <c r="Q14" s="53">
        <f t="shared" si="0"/>
        <v>224.16131864298043</v>
      </c>
      <c r="R14" s="53">
        <f t="shared" si="1"/>
        <v>186.62171288194008</v>
      </c>
      <c r="S14" s="53">
        <f t="shared" si="1"/>
        <v>228.86005470842821</v>
      </c>
    </row>
    <row r="15" spans="3:19" x14ac:dyDescent="0.3">
      <c r="C15" s="51" t="s">
        <v>441</v>
      </c>
      <c r="D15" s="51"/>
      <c r="E15" s="52">
        <f t="shared" ref="E15:N15" si="2">SUM(E12:E14)</f>
        <v>1220</v>
      </c>
      <c r="F15" s="52">
        <f t="shared" si="2"/>
        <v>1054.79</v>
      </c>
      <c r="G15" s="52">
        <f t="shared" si="2"/>
        <v>1188.93</v>
      </c>
      <c r="H15" s="52">
        <f t="shared" si="2"/>
        <v>1059.47</v>
      </c>
      <c r="I15" s="52">
        <f t="shared" si="2"/>
        <v>1304.4100000000001</v>
      </c>
      <c r="J15" s="52">
        <f t="shared" si="2"/>
        <v>1155.8</v>
      </c>
      <c r="K15" s="52">
        <f t="shared" si="2"/>
        <v>1282.27</v>
      </c>
      <c r="L15" s="52">
        <f t="shared" si="2"/>
        <v>1115.8000000000002</v>
      </c>
      <c r="M15" s="52">
        <f t="shared" si="2"/>
        <v>1279.4000000000001</v>
      </c>
      <c r="N15" s="52">
        <f t="shared" si="2"/>
        <v>1076</v>
      </c>
      <c r="O15" s="52">
        <f t="shared" ref="O15:S15" si="3">SUM(O12:O14)</f>
        <v>1242.78</v>
      </c>
      <c r="P15" s="52">
        <f t="shared" si="3"/>
        <v>1054.5899999999999</v>
      </c>
      <c r="Q15" s="53">
        <f t="shared" si="3"/>
        <v>1057.5072644422194</v>
      </c>
      <c r="R15" s="53">
        <f t="shared" si="3"/>
        <v>900.72862346595446</v>
      </c>
      <c r="S15" s="53">
        <f t="shared" si="3"/>
        <v>1017.8260367066498</v>
      </c>
    </row>
    <row r="16" spans="3:19" x14ac:dyDescent="0.3">
      <c r="C16" s="18" t="s">
        <v>794</v>
      </c>
      <c r="D16" s="48"/>
      <c r="E16" s="48"/>
      <c r="F16" s="49"/>
      <c r="G16" s="49"/>
      <c r="H16" s="49"/>
      <c r="I16" s="49"/>
      <c r="J16" s="49"/>
      <c r="K16" s="49"/>
      <c r="L16" s="50"/>
      <c r="M16" s="50"/>
      <c r="N16" s="50"/>
      <c r="O16" s="50"/>
      <c r="P16" s="50"/>
      <c r="Q16" s="50"/>
      <c r="R16" s="50"/>
      <c r="S16" s="50"/>
    </row>
    <row r="17" spans="3:20" x14ac:dyDescent="0.3">
      <c r="C17" s="51" t="s">
        <v>791</v>
      </c>
      <c r="D17" s="52">
        <f>D34-D28</f>
        <v>723.68000000000006</v>
      </c>
      <c r="E17" s="52">
        <f t="shared" ref="E17:M19" si="4">E34-E28</f>
        <v>877.75</v>
      </c>
      <c r="F17" s="52">
        <f t="shared" si="4"/>
        <v>660.87</v>
      </c>
      <c r="G17" s="52">
        <f t="shared" si="4"/>
        <v>838.34999999999991</v>
      </c>
      <c r="H17" s="52">
        <f t="shared" si="4"/>
        <v>705.88999999999987</v>
      </c>
      <c r="I17" s="52">
        <f t="shared" si="4"/>
        <v>928.48</v>
      </c>
      <c r="J17" s="52">
        <f t="shared" si="4"/>
        <v>764.81</v>
      </c>
      <c r="K17" s="52">
        <f t="shared" si="4"/>
        <v>916.68000000000006</v>
      </c>
      <c r="L17" s="52">
        <f t="shared" si="4"/>
        <v>730.06999999999994</v>
      </c>
      <c r="M17" s="52">
        <f t="shared" si="4"/>
        <v>849.61</v>
      </c>
      <c r="N17" s="52">
        <f t="shared" ref="N17:P19" si="5">N34-N28</f>
        <v>660.59999999999991</v>
      </c>
      <c r="O17" s="52">
        <f t="shared" si="5"/>
        <v>820.67</v>
      </c>
      <c r="P17" s="52">
        <f t="shared" si="5"/>
        <v>589.07000000000005</v>
      </c>
      <c r="Q17" s="53">
        <f t="shared" ref="Q17:S19" si="6">Q12*Q22</f>
        <v>705.7671227005128</v>
      </c>
      <c r="R17" s="53">
        <f t="shared" si="6"/>
        <v>545.47579665940214</v>
      </c>
      <c r="S17" s="53">
        <f t="shared" si="6"/>
        <v>669.45617483118815</v>
      </c>
    </row>
    <row r="18" spans="3:20" x14ac:dyDescent="0.3">
      <c r="C18" s="51" t="s">
        <v>792</v>
      </c>
      <c r="D18" s="52">
        <f>D35-D29</f>
        <v>64.22</v>
      </c>
      <c r="E18" s="52">
        <f t="shared" si="4"/>
        <v>79.209999999999994</v>
      </c>
      <c r="F18" s="52">
        <f t="shared" si="4"/>
        <v>54.879999999999995</v>
      </c>
      <c r="G18" s="52">
        <f t="shared" si="4"/>
        <v>69.88</v>
      </c>
      <c r="H18" s="52">
        <f t="shared" si="4"/>
        <v>56.88</v>
      </c>
      <c r="I18" s="52">
        <f t="shared" si="4"/>
        <v>63.07</v>
      </c>
      <c r="J18" s="52">
        <f t="shared" si="4"/>
        <v>45.739999999999995</v>
      </c>
      <c r="K18" s="52">
        <f t="shared" si="4"/>
        <v>67.400000000000006</v>
      </c>
      <c r="L18" s="52">
        <f t="shared" si="4"/>
        <v>41.61</v>
      </c>
      <c r="M18" s="52">
        <f t="shared" si="4"/>
        <v>51.14</v>
      </c>
      <c r="N18" s="52">
        <f t="shared" si="5"/>
        <v>35.459999999999994</v>
      </c>
      <c r="O18" s="52">
        <f t="shared" si="5"/>
        <v>59.87</v>
      </c>
      <c r="P18" s="52">
        <f t="shared" si="5"/>
        <v>43.129999999999995</v>
      </c>
      <c r="Q18" s="53">
        <f t="shared" si="6"/>
        <v>57.710404170020716</v>
      </c>
      <c r="R18" s="53">
        <f t="shared" si="6"/>
        <v>37.779173542900935</v>
      </c>
      <c r="S18" s="53">
        <f t="shared" si="6"/>
        <v>53.429267923204876</v>
      </c>
    </row>
    <row r="19" spans="3:20" x14ac:dyDescent="0.3">
      <c r="C19" s="51" t="s">
        <v>793</v>
      </c>
      <c r="D19" s="52">
        <f t="shared" ref="D19:K19" si="7">D36-D30</f>
        <v>164.20000000000002</v>
      </c>
      <c r="E19" s="52">
        <f t="shared" si="7"/>
        <v>196.74</v>
      </c>
      <c r="F19" s="52">
        <f t="shared" si="7"/>
        <v>142.07</v>
      </c>
      <c r="G19" s="52">
        <f t="shared" si="7"/>
        <v>209.87</v>
      </c>
      <c r="H19" s="52">
        <f t="shared" si="7"/>
        <v>150.61000000000001</v>
      </c>
      <c r="I19" s="52">
        <f t="shared" si="7"/>
        <v>234</v>
      </c>
      <c r="J19" s="52">
        <f t="shared" si="7"/>
        <v>165.35</v>
      </c>
      <c r="K19" s="52">
        <f t="shared" si="7"/>
        <v>245.81</v>
      </c>
      <c r="L19" s="52">
        <f t="shared" si="4"/>
        <v>193.62000000000003</v>
      </c>
      <c r="M19" s="52">
        <f t="shared" si="4"/>
        <v>236.15</v>
      </c>
      <c r="N19" s="52">
        <f t="shared" si="5"/>
        <v>181.32999999999998</v>
      </c>
      <c r="O19" s="52">
        <f t="shared" si="5"/>
        <v>239.73</v>
      </c>
      <c r="P19" s="52">
        <f t="shared" si="5"/>
        <v>146.07</v>
      </c>
      <c r="Q19" s="53">
        <f t="shared" si="6"/>
        <v>211.59080436857678</v>
      </c>
      <c r="R19" s="53">
        <f t="shared" si="6"/>
        <v>151.16362128495652</v>
      </c>
      <c r="S19" s="53">
        <f t="shared" si="6"/>
        <v>216.02604479998772</v>
      </c>
    </row>
    <row r="20" spans="3:20" x14ac:dyDescent="0.3">
      <c r="C20" s="51" t="s">
        <v>441</v>
      </c>
      <c r="D20" s="52">
        <f t="shared" ref="D20:K20" si="8">SUM(D17:D19)</f>
        <v>952.10000000000014</v>
      </c>
      <c r="E20" s="52">
        <f t="shared" si="8"/>
        <v>1153.7</v>
      </c>
      <c r="F20" s="52">
        <f t="shared" si="8"/>
        <v>857.81999999999994</v>
      </c>
      <c r="G20" s="52">
        <f t="shared" si="8"/>
        <v>1118.0999999999999</v>
      </c>
      <c r="H20" s="52">
        <f t="shared" si="8"/>
        <v>913.37999999999988</v>
      </c>
      <c r="I20" s="52">
        <f t="shared" si="8"/>
        <v>1225.5500000000002</v>
      </c>
      <c r="J20" s="52">
        <f t="shared" si="8"/>
        <v>975.9</v>
      </c>
      <c r="K20" s="52">
        <f t="shared" si="8"/>
        <v>1229.8900000000001</v>
      </c>
      <c r="L20" s="52">
        <f>SUM(L17:L19)</f>
        <v>965.3</v>
      </c>
      <c r="M20" s="52">
        <f>SUM(M17:M19)</f>
        <v>1136.9000000000001</v>
      </c>
      <c r="N20" s="52">
        <f>SUM(N17:N19)</f>
        <v>877.38999999999987</v>
      </c>
      <c r="O20" s="52">
        <f>SUM(O17:O19)</f>
        <v>1120.27</v>
      </c>
      <c r="P20" s="52">
        <f>SUM(P17:P19)</f>
        <v>778.27</v>
      </c>
      <c r="Q20" s="53">
        <f t="shared" ref="Q20:S20" si="9">SUM(Q17:Q19)</f>
        <v>975.06833123911031</v>
      </c>
      <c r="R20" s="53">
        <f t="shared" si="9"/>
        <v>734.41859148725962</v>
      </c>
      <c r="S20" s="53">
        <f t="shared" si="9"/>
        <v>938.91148755438076</v>
      </c>
    </row>
    <row r="21" spans="3:20" x14ac:dyDescent="0.3">
      <c r="C21" s="18" t="s">
        <v>795</v>
      </c>
      <c r="D21" s="48"/>
      <c r="E21" s="48"/>
      <c r="F21" s="49"/>
      <c r="G21" s="49"/>
      <c r="H21" s="49"/>
      <c r="I21" s="49"/>
      <c r="J21" s="49"/>
      <c r="K21" s="49"/>
      <c r="L21" s="50"/>
      <c r="M21" s="50"/>
      <c r="N21" s="50"/>
      <c r="O21" s="50"/>
      <c r="P21" s="50"/>
      <c r="Q21" s="50"/>
      <c r="R21" s="50"/>
      <c r="S21" s="50"/>
    </row>
    <row r="22" spans="3:20" x14ac:dyDescent="0.3">
      <c r="C22" s="51" t="s">
        <v>791</v>
      </c>
      <c r="D22" s="51"/>
      <c r="E22" s="54">
        <f t="shared" ref="E22:N25" si="10">E17/E12</f>
        <v>0.94966838694320921</v>
      </c>
      <c r="F22" s="54">
        <f t="shared" si="10"/>
        <v>0.82389388253774332</v>
      </c>
      <c r="G22" s="54">
        <f t="shared" si="10"/>
        <v>0.94835972850678718</v>
      </c>
      <c r="H22" s="54">
        <f t="shared" si="10"/>
        <v>0.87833314668956153</v>
      </c>
      <c r="I22" s="54">
        <f t="shared" si="10"/>
        <v>0.93779227731372539</v>
      </c>
      <c r="J22" s="54">
        <f t="shared" si="10"/>
        <v>0.84790465631929035</v>
      </c>
      <c r="K22" s="54">
        <f t="shared" si="10"/>
        <v>0.95487500000000003</v>
      </c>
      <c r="L22" s="54">
        <f t="shared" si="10"/>
        <v>0.88271851233873777</v>
      </c>
      <c r="M22" s="54">
        <f>M17/M12</f>
        <v>0.88970919334401477</v>
      </c>
      <c r="N22" s="54">
        <f>N17/N12</f>
        <v>0.80725379736780989</v>
      </c>
      <c r="O22" s="257">
        <f>O17/O12</f>
        <v>0.89763305842976826</v>
      </c>
      <c r="P22" s="257">
        <f>P17/P12</f>
        <v>0.74894791044206843</v>
      </c>
      <c r="Q22" s="55">
        <f>AVERAGE(O22,M22,K22,I22)</f>
        <v>0.92000238227187703</v>
      </c>
      <c r="R22" s="55">
        <f>AVERAGE(P22,N22,L22,J22)</f>
        <v>0.82170621911697661</v>
      </c>
      <c r="S22" s="55">
        <f>Q22</f>
        <v>0.92000238227187703</v>
      </c>
    </row>
    <row r="23" spans="3:20" x14ac:dyDescent="0.3">
      <c r="C23" s="51" t="s">
        <v>792</v>
      </c>
      <c r="D23" s="51"/>
      <c r="E23" s="54">
        <f t="shared" si="10"/>
        <v>0.90216400911161732</v>
      </c>
      <c r="F23" s="54">
        <f t="shared" si="10"/>
        <v>0.77154505834387743</v>
      </c>
      <c r="G23" s="54">
        <f t="shared" si="10"/>
        <v>0.85084621940825522</v>
      </c>
      <c r="H23" s="54">
        <f t="shared" si="10"/>
        <v>0.80112676056338028</v>
      </c>
      <c r="I23" s="54">
        <f t="shared" si="10"/>
        <v>0.89245790292910709</v>
      </c>
      <c r="J23" s="54">
        <f t="shared" si="10"/>
        <v>0.78228151188643746</v>
      </c>
      <c r="K23" s="54">
        <f t="shared" si="10"/>
        <v>0.93261380932613824</v>
      </c>
      <c r="L23" s="54">
        <f t="shared" si="10"/>
        <v>0.7207690975229516</v>
      </c>
      <c r="M23" s="54">
        <f t="shared" si="10"/>
        <v>0.81174603174603177</v>
      </c>
      <c r="N23" s="54">
        <f t="shared" si="10"/>
        <v>0.73264462809917341</v>
      </c>
      <c r="O23" s="257">
        <f>O18/O13</f>
        <v>0.8497019585580472</v>
      </c>
      <c r="P23" s="257">
        <f>P18/P13</f>
        <v>0.77017857142857138</v>
      </c>
      <c r="Q23" s="55">
        <f t="shared" ref="Q23:Q25" si="11">AVERAGE(O23,M23,K23,I23)</f>
        <v>0.87162992563983099</v>
      </c>
      <c r="R23" s="55">
        <f t="shared" ref="R23:R24" si="12">AVERAGE(P23,N23,L23,J23)</f>
        <v>0.75146845223428349</v>
      </c>
      <c r="S23" s="55">
        <f t="shared" ref="S23:S25" si="13">Q23</f>
        <v>0.87162992563983099</v>
      </c>
      <c r="T23" t="s">
        <v>796</v>
      </c>
    </row>
    <row r="24" spans="3:20" x14ac:dyDescent="0.3">
      <c r="C24" s="51" t="s">
        <v>793</v>
      </c>
      <c r="D24" s="51"/>
      <c r="E24" s="54">
        <f t="shared" si="10"/>
        <v>0.94618381185976053</v>
      </c>
      <c r="F24" s="54">
        <f t="shared" si="10"/>
        <v>0.78262546135624966</v>
      </c>
      <c r="G24" s="54">
        <f t="shared" si="10"/>
        <v>0.94196588868940756</v>
      </c>
      <c r="H24" s="54">
        <f t="shared" si="10"/>
        <v>0.81498917748917754</v>
      </c>
      <c r="I24" s="54">
        <f t="shared" si="10"/>
        <v>0.96031518036688956</v>
      </c>
      <c r="J24" s="54">
        <f t="shared" si="10"/>
        <v>0.84651615215276699</v>
      </c>
      <c r="K24" s="54">
        <f t="shared" si="10"/>
        <v>0.98324</v>
      </c>
      <c r="L24" s="54">
        <f t="shared" si="10"/>
        <v>0.83818181818181836</v>
      </c>
      <c r="M24" s="54">
        <f t="shared" si="10"/>
        <v>0.90316288675565071</v>
      </c>
      <c r="N24" s="54">
        <f t="shared" si="10"/>
        <v>0.86648826874372809</v>
      </c>
      <c r="O24" s="257">
        <f>O19/O14</f>
        <v>0.928970006975122</v>
      </c>
      <c r="P24" s="257">
        <f>P19/P14</f>
        <v>0.68881448646609444</v>
      </c>
      <c r="Q24" s="55">
        <f t="shared" si="11"/>
        <v>0.94392201852441548</v>
      </c>
      <c r="R24" s="55">
        <f t="shared" si="12"/>
        <v>0.81000018138610197</v>
      </c>
      <c r="S24" s="55">
        <f t="shared" si="13"/>
        <v>0.94392201852441548</v>
      </c>
    </row>
    <row r="25" spans="3:20" x14ac:dyDescent="0.3">
      <c r="C25" s="51" t="s">
        <v>752</v>
      </c>
      <c r="D25" s="51"/>
      <c r="E25" s="54">
        <f t="shared" si="10"/>
        <v>0.94565573770491806</v>
      </c>
      <c r="F25" s="54">
        <f t="shared" si="10"/>
        <v>0.81326140748395415</v>
      </c>
      <c r="G25" s="54">
        <f t="shared" si="10"/>
        <v>0.94042542454139422</v>
      </c>
      <c r="H25" s="54">
        <f t="shared" si="10"/>
        <v>0.86211030043323533</v>
      </c>
      <c r="I25" s="54">
        <f t="shared" si="10"/>
        <v>0.93954354842419185</v>
      </c>
      <c r="J25" s="54">
        <f t="shared" si="10"/>
        <v>0.84435023360442985</v>
      </c>
      <c r="K25" s="54">
        <f t="shared" si="10"/>
        <v>0.95915056891294359</v>
      </c>
      <c r="L25" s="54">
        <f t="shared" si="10"/>
        <v>0.86511919698870743</v>
      </c>
      <c r="M25" s="54">
        <f>M20/M15</f>
        <v>0.88861966546818827</v>
      </c>
      <c r="N25" s="54">
        <f>N20/N15</f>
        <v>0.81541821561338279</v>
      </c>
      <c r="O25" s="257">
        <f>AVERAGE(O22:O24)</f>
        <v>0.89210167465431256</v>
      </c>
      <c r="P25" s="257">
        <f>AVERAGE(P22:P24)</f>
        <v>0.73598032277891134</v>
      </c>
      <c r="Q25" s="55">
        <f t="shared" si="11"/>
        <v>0.91985386436490901</v>
      </c>
      <c r="R25" s="55">
        <f>AVERAGE(P25,N25,L25,J25)</f>
        <v>0.81521699224635791</v>
      </c>
      <c r="S25" s="55">
        <f t="shared" si="13"/>
        <v>0.91985386436490901</v>
      </c>
    </row>
    <row r="26" spans="3:20" x14ac:dyDescent="0.3">
      <c r="C26" s="51"/>
      <c r="D26" s="51"/>
      <c r="E26" s="51"/>
      <c r="F26" s="49"/>
      <c r="G26" s="49"/>
      <c r="H26" s="49"/>
      <c r="I26" s="49"/>
      <c r="J26" s="49"/>
      <c r="K26" s="49"/>
      <c r="L26" s="50"/>
      <c r="M26" s="50"/>
      <c r="N26" s="50"/>
      <c r="O26" s="50"/>
      <c r="P26" s="50"/>
      <c r="Q26" s="50"/>
      <c r="R26" s="50"/>
      <c r="S26" s="50"/>
    </row>
    <row r="27" spans="3:20" x14ac:dyDescent="0.3">
      <c r="C27" s="18" t="s">
        <v>797</v>
      </c>
      <c r="D27" s="48"/>
      <c r="E27" s="48"/>
      <c r="F27" s="49"/>
      <c r="G27" s="49"/>
      <c r="H27" s="49"/>
      <c r="I27" s="49"/>
      <c r="J27" s="49"/>
      <c r="K27" s="49"/>
      <c r="L27" s="50"/>
      <c r="M27" s="50"/>
      <c r="N27" s="50"/>
      <c r="O27" s="50"/>
      <c r="P27" s="50"/>
      <c r="Q27" s="50"/>
      <c r="R27" s="50"/>
      <c r="S27" s="50"/>
    </row>
    <row r="28" spans="3:20" x14ac:dyDescent="0.3">
      <c r="C28" s="51" t="s">
        <v>791</v>
      </c>
      <c r="D28" s="52">
        <v>282.58999999999997</v>
      </c>
      <c r="E28" s="52">
        <v>72.38</v>
      </c>
      <c r="F28" s="52">
        <v>353.13</v>
      </c>
      <c r="G28" s="52">
        <v>105.32</v>
      </c>
      <c r="H28" s="52">
        <v>392.18</v>
      </c>
      <c r="I28" s="52">
        <v>90.52</v>
      </c>
      <c r="J28" s="52">
        <v>310.19</v>
      </c>
      <c r="K28" s="52">
        <v>60.39</v>
      </c>
      <c r="L28" s="52">
        <v>283.86</v>
      </c>
      <c r="M28" s="52">
        <v>92.72</v>
      </c>
      <c r="N28" s="52">
        <v>311.66000000000003</v>
      </c>
      <c r="O28" s="52">
        <v>66.86</v>
      </c>
      <c r="P28" s="52">
        <v>258.26</v>
      </c>
      <c r="Q28" s="56">
        <f>O28</f>
        <v>66.86</v>
      </c>
      <c r="R28" s="56">
        <f>P28</f>
        <v>258.26</v>
      </c>
      <c r="S28" s="56">
        <f>Q28</f>
        <v>66.86</v>
      </c>
      <c r="T28" t="s">
        <v>3521</v>
      </c>
    </row>
    <row r="29" spans="3:20" x14ac:dyDescent="0.3">
      <c r="C29" s="51" t="s">
        <v>792</v>
      </c>
      <c r="D29" s="52">
        <v>31.58</v>
      </c>
      <c r="E29" s="52">
        <v>6.92</v>
      </c>
      <c r="F29" s="52">
        <v>39.25</v>
      </c>
      <c r="G29" s="52">
        <v>8.1199999999999992</v>
      </c>
      <c r="H29" s="52">
        <v>24.79</v>
      </c>
      <c r="I29" s="52">
        <v>10.4</v>
      </c>
      <c r="J29" s="52">
        <v>31.53</v>
      </c>
      <c r="K29" s="52">
        <v>1.33</v>
      </c>
      <c r="L29" s="52">
        <v>21.39</v>
      </c>
      <c r="M29" s="52">
        <v>7.26</v>
      </c>
      <c r="N29" s="52">
        <v>35</v>
      </c>
      <c r="O29" s="52">
        <v>2.13</v>
      </c>
      <c r="P29" s="52">
        <v>29</v>
      </c>
      <c r="Q29" s="56">
        <f t="shared" ref="Q29:Q30" si="14">O29</f>
        <v>2.13</v>
      </c>
      <c r="R29" s="56">
        <f t="shared" ref="R29:R30" si="15">P29</f>
        <v>29</v>
      </c>
      <c r="S29" s="56">
        <f t="shared" ref="S29:S30" si="16">Q29</f>
        <v>2.13</v>
      </c>
    </row>
    <row r="30" spans="3:20" x14ac:dyDescent="0.3">
      <c r="C30" s="51" t="s">
        <v>793</v>
      </c>
      <c r="D30" s="52">
        <v>62.73</v>
      </c>
      <c r="E30" s="52">
        <v>10.79</v>
      </c>
      <c r="F30" s="52">
        <v>101.73</v>
      </c>
      <c r="G30" s="52">
        <v>8.93</v>
      </c>
      <c r="H30" s="52">
        <v>115.06</v>
      </c>
      <c r="I30" s="52">
        <v>5.33</v>
      </c>
      <c r="J30" s="52">
        <v>108.65</v>
      </c>
      <c r="K30" s="52">
        <v>10.19</v>
      </c>
      <c r="L30" s="52">
        <v>80.849999999999994</v>
      </c>
      <c r="M30" s="52">
        <v>6.12</v>
      </c>
      <c r="N30" s="52">
        <v>89.73</v>
      </c>
      <c r="O30" s="52">
        <v>5.33</v>
      </c>
      <c r="P30" s="52">
        <v>96.93</v>
      </c>
      <c r="Q30" s="56">
        <f t="shared" si="14"/>
        <v>5.33</v>
      </c>
      <c r="R30" s="56">
        <f t="shared" si="15"/>
        <v>96.93</v>
      </c>
      <c r="S30" s="56">
        <f t="shared" si="16"/>
        <v>5.33</v>
      </c>
    </row>
    <row r="31" spans="3:20" x14ac:dyDescent="0.3">
      <c r="C31" s="51" t="s">
        <v>441</v>
      </c>
      <c r="D31" s="52">
        <f>SUM(D28:D30)</f>
        <v>376.9</v>
      </c>
      <c r="E31" s="52">
        <f>SUM(E28:E30)</f>
        <v>90.09</v>
      </c>
      <c r="F31" s="52">
        <f>SUM(F28:F30)</f>
        <v>494.11</v>
      </c>
      <c r="G31" s="52">
        <f t="shared" ref="G31" si="17">SUM(G28:G30)</f>
        <v>122.37</v>
      </c>
      <c r="H31" s="52">
        <f>SUM(H28:H30)</f>
        <v>532.03</v>
      </c>
      <c r="I31" s="52">
        <f>SUM(I28:I30)</f>
        <v>106.25</v>
      </c>
      <c r="J31" s="52">
        <f t="shared" ref="J31:S31" si="18">SUM(J28:J30)</f>
        <v>450.37</v>
      </c>
      <c r="K31" s="52">
        <f t="shared" si="18"/>
        <v>71.91</v>
      </c>
      <c r="L31" s="52">
        <f t="shared" si="18"/>
        <v>386.1</v>
      </c>
      <c r="M31" s="52">
        <f t="shared" si="18"/>
        <v>106.10000000000001</v>
      </c>
      <c r="N31" s="52">
        <f t="shared" si="18"/>
        <v>436.39000000000004</v>
      </c>
      <c r="O31" s="52">
        <f t="shared" si="18"/>
        <v>74.319999999999993</v>
      </c>
      <c r="P31" s="52">
        <f t="shared" si="18"/>
        <v>384.19</v>
      </c>
      <c r="Q31" s="56">
        <f t="shared" si="18"/>
        <v>74.319999999999993</v>
      </c>
      <c r="R31" s="56">
        <f t="shared" si="18"/>
        <v>384.19</v>
      </c>
      <c r="S31" s="56">
        <f t="shared" si="18"/>
        <v>74.319999999999993</v>
      </c>
    </row>
    <row r="32" spans="3:20" x14ac:dyDescent="0.3">
      <c r="C32" s="51"/>
      <c r="D32" s="51"/>
      <c r="E32" s="51"/>
      <c r="F32" s="49"/>
      <c r="G32" s="49"/>
      <c r="H32" s="49"/>
      <c r="I32" s="49"/>
      <c r="J32" s="49"/>
      <c r="K32" s="49"/>
      <c r="L32" s="50"/>
      <c r="M32" s="50"/>
      <c r="N32" s="50"/>
      <c r="O32" s="50"/>
      <c r="P32" s="50"/>
      <c r="Q32" s="50"/>
      <c r="R32" s="50"/>
      <c r="S32" s="50"/>
    </row>
    <row r="33" spans="3:25" x14ac:dyDescent="0.3">
      <c r="C33" s="18" t="s">
        <v>798</v>
      </c>
      <c r="D33" s="51"/>
      <c r="E33" s="51"/>
      <c r="F33" s="49"/>
      <c r="G33" s="49"/>
      <c r="H33" s="49"/>
      <c r="I33" s="49"/>
      <c r="J33" s="49"/>
      <c r="K33" s="49"/>
      <c r="L33" s="50"/>
      <c r="M33" s="50"/>
      <c r="N33" s="50"/>
      <c r="O33" s="50"/>
      <c r="P33" s="50"/>
      <c r="Q33" s="50"/>
      <c r="R33" s="50"/>
      <c r="S33" s="50"/>
    </row>
    <row r="34" spans="3:25" x14ac:dyDescent="0.3">
      <c r="C34" s="51" t="s">
        <v>791</v>
      </c>
      <c r="D34" s="52">
        <v>1006.27</v>
      </c>
      <c r="E34" s="52">
        <v>950.13</v>
      </c>
      <c r="F34" s="52">
        <v>1014</v>
      </c>
      <c r="G34" s="52">
        <v>943.67</v>
      </c>
      <c r="H34" s="52">
        <v>1098.07</v>
      </c>
      <c r="I34" s="52">
        <v>1019</v>
      </c>
      <c r="J34" s="52">
        <v>1075</v>
      </c>
      <c r="K34" s="52">
        <v>977.07</v>
      </c>
      <c r="L34" s="52">
        <v>1013.93</v>
      </c>
      <c r="M34" s="52">
        <v>942.33</v>
      </c>
      <c r="N34" s="52">
        <v>972.26</v>
      </c>
      <c r="O34" s="52">
        <v>887.53</v>
      </c>
      <c r="P34" s="52">
        <v>847.33</v>
      </c>
      <c r="Q34" s="57">
        <f t="shared" ref="Q34:S36" si="19">Q17+Q28</f>
        <v>772.62712270051281</v>
      </c>
      <c r="R34" s="53">
        <f t="shared" si="19"/>
        <v>803.73579665940213</v>
      </c>
      <c r="S34" s="53">
        <f t="shared" si="19"/>
        <v>736.31617483118816</v>
      </c>
      <c r="U34" s="8"/>
    </row>
    <row r="35" spans="3:25" x14ac:dyDescent="0.3">
      <c r="C35" s="51" t="s">
        <v>792</v>
      </c>
      <c r="D35" s="52">
        <v>95.8</v>
      </c>
      <c r="E35" s="52">
        <v>86.13</v>
      </c>
      <c r="F35" s="52">
        <v>94.13</v>
      </c>
      <c r="G35" s="52">
        <v>78</v>
      </c>
      <c r="H35" s="52">
        <v>81.67</v>
      </c>
      <c r="I35" s="52">
        <v>73.47</v>
      </c>
      <c r="J35" s="52">
        <v>77.27</v>
      </c>
      <c r="K35" s="52">
        <v>68.73</v>
      </c>
      <c r="L35" s="52">
        <v>63</v>
      </c>
      <c r="M35" s="52">
        <v>58.4</v>
      </c>
      <c r="N35" s="52">
        <v>70.459999999999994</v>
      </c>
      <c r="O35" s="52">
        <v>62</v>
      </c>
      <c r="P35" s="52">
        <v>72.13</v>
      </c>
      <c r="Q35" s="57">
        <f t="shared" si="19"/>
        <v>59.840404170020719</v>
      </c>
      <c r="R35" s="53">
        <f t="shared" si="19"/>
        <v>66.779173542900935</v>
      </c>
      <c r="S35" s="53">
        <f t="shared" si="19"/>
        <v>55.559267923204878</v>
      </c>
      <c r="U35" s="58"/>
    </row>
    <row r="36" spans="3:25" x14ac:dyDescent="0.3">
      <c r="C36" s="51" t="s">
        <v>793</v>
      </c>
      <c r="D36" s="52">
        <v>226.93</v>
      </c>
      <c r="E36" s="52">
        <v>207.53</v>
      </c>
      <c r="F36" s="52">
        <v>243.8</v>
      </c>
      <c r="G36" s="52">
        <v>218.8</v>
      </c>
      <c r="H36" s="52">
        <v>265.67</v>
      </c>
      <c r="I36" s="52">
        <v>239.33</v>
      </c>
      <c r="J36" s="52">
        <v>274</v>
      </c>
      <c r="K36" s="52">
        <v>256</v>
      </c>
      <c r="L36" s="52">
        <v>274.47000000000003</v>
      </c>
      <c r="M36" s="52">
        <v>242.27</v>
      </c>
      <c r="N36" s="52">
        <v>271.06</v>
      </c>
      <c r="O36" s="52">
        <v>245.06</v>
      </c>
      <c r="P36" s="52">
        <v>243</v>
      </c>
      <c r="Q36" s="57">
        <f t="shared" si="19"/>
        <v>216.9208043685768</v>
      </c>
      <c r="R36" s="53">
        <f t="shared" si="19"/>
        <v>248.09362128495653</v>
      </c>
      <c r="S36" s="53">
        <f t="shared" si="19"/>
        <v>221.35604479998773</v>
      </c>
      <c r="U36" s="59"/>
    </row>
    <row r="37" spans="3:25" x14ac:dyDescent="0.3">
      <c r="C37" s="51" t="s">
        <v>441</v>
      </c>
      <c r="D37" s="52">
        <f t="shared" ref="D37:K37" si="20">SUM(D34:D36)</f>
        <v>1329</v>
      </c>
      <c r="E37" s="52">
        <f t="shared" si="20"/>
        <v>1243.79</v>
      </c>
      <c r="F37" s="52">
        <f t="shared" si="20"/>
        <v>1351.93</v>
      </c>
      <c r="G37" s="52">
        <f t="shared" si="20"/>
        <v>1240.47</v>
      </c>
      <c r="H37" s="52">
        <f t="shared" si="20"/>
        <v>1445.41</v>
      </c>
      <c r="I37" s="52">
        <f t="shared" si="20"/>
        <v>1331.8</v>
      </c>
      <c r="J37" s="52">
        <f t="shared" si="20"/>
        <v>1426.27</v>
      </c>
      <c r="K37" s="52">
        <f t="shared" si="20"/>
        <v>1301.8</v>
      </c>
      <c r="L37" s="52">
        <f>SUM(L34:L36)</f>
        <v>1351.3999999999999</v>
      </c>
      <c r="M37" s="52">
        <f>SUM(M34:M36)</f>
        <v>1243</v>
      </c>
      <c r="N37" s="52">
        <f>SUM(N34:N36)</f>
        <v>1313.78</v>
      </c>
      <c r="O37" s="52">
        <f>SUM(O34:O36)</f>
        <v>1194.5899999999999</v>
      </c>
      <c r="P37" s="52">
        <f t="shared" ref="P37:S37" si="21">SUM(P34:P36)</f>
        <v>1162.46</v>
      </c>
      <c r="Q37" s="57">
        <f t="shared" si="21"/>
        <v>1049.3883312391104</v>
      </c>
      <c r="R37" s="53">
        <f t="shared" si="21"/>
        <v>1118.6085914872597</v>
      </c>
      <c r="S37" s="53">
        <f t="shared" si="21"/>
        <v>1013.2314875543807</v>
      </c>
      <c r="U37" s="60"/>
      <c r="W37" s="61"/>
    </row>
    <row r="38" spans="3:25" x14ac:dyDescent="0.3">
      <c r="C38" s="51"/>
      <c r="D38" s="51"/>
      <c r="E38" s="51"/>
      <c r="F38" s="49"/>
      <c r="G38" s="49"/>
      <c r="H38" s="49"/>
      <c r="I38" s="49"/>
      <c r="J38" s="49"/>
      <c r="K38" s="49"/>
      <c r="L38" s="62"/>
      <c r="M38" s="63"/>
      <c r="N38" s="63"/>
      <c r="O38" s="63"/>
      <c r="P38" s="63"/>
      <c r="Q38" s="63"/>
      <c r="R38" s="63"/>
      <c r="S38" s="63"/>
    </row>
    <row r="39" spans="3:25" x14ac:dyDescent="0.3">
      <c r="C39" t="s">
        <v>799</v>
      </c>
      <c r="D39" s="51"/>
      <c r="E39" s="51"/>
      <c r="F39" s="49"/>
      <c r="G39" s="49"/>
      <c r="H39" s="49"/>
      <c r="I39" s="49"/>
      <c r="J39" s="49"/>
      <c r="K39" s="49"/>
      <c r="L39" s="50"/>
      <c r="M39" s="50"/>
      <c r="N39" s="50"/>
      <c r="O39" s="50"/>
      <c r="P39" s="50"/>
      <c r="Q39" s="50"/>
      <c r="R39" s="50"/>
      <c r="S39" s="50"/>
    </row>
    <row r="40" spans="3:25" x14ac:dyDescent="0.3">
      <c r="C40" s="51" t="s">
        <v>791</v>
      </c>
      <c r="D40" s="52">
        <f>2+26+54</f>
        <v>82</v>
      </c>
      <c r="E40" s="52">
        <f>42+106</f>
        <v>148</v>
      </c>
      <c r="F40" s="52">
        <f>1+58+71</f>
        <v>130</v>
      </c>
      <c r="G40" s="52">
        <f>4+39+97</f>
        <v>140</v>
      </c>
      <c r="H40" s="52">
        <f>17+47+44</f>
        <v>108</v>
      </c>
      <c r="I40" s="52">
        <f>3+32+82</f>
        <v>117</v>
      </c>
      <c r="J40" s="52">
        <f>7+57+51</f>
        <v>115</v>
      </c>
      <c r="K40" s="52">
        <v>150</v>
      </c>
      <c r="L40" s="52">
        <v>59</v>
      </c>
      <c r="M40" s="52">
        <v>124</v>
      </c>
      <c r="N40" s="52">
        <v>58</v>
      </c>
      <c r="O40" s="52">
        <v>101</v>
      </c>
      <c r="P40" s="53">
        <f>P34*$N48</f>
        <v>80.193809593977647</v>
      </c>
      <c r="Q40" s="53">
        <f>Q34*$O48</f>
        <v>108.79401061139869</v>
      </c>
      <c r="R40" s="53">
        <f>R34*$N48</f>
        <v>76.067925650181181</v>
      </c>
      <c r="S40" s="53">
        <f>S34*$O48</f>
        <v>103.6810479263746</v>
      </c>
    </row>
    <row r="41" spans="3:25" x14ac:dyDescent="0.3">
      <c r="C41" s="51" t="s">
        <v>792</v>
      </c>
      <c r="D41" s="52">
        <f>8</f>
        <v>8</v>
      </c>
      <c r="E41" s="52">
        <v>15</v>
      </c>
      <c r="F41" s="52">
        <v>12</v>
      </c>
      <c r="G41" s="52">
        <v>7</v>
      </c>
      <c r="H41" s="52">
        <v>11</v>
      </c>
      <c r="I41" s="52">
        <v>15</v>
      </c>
      <c r="J41" s="52">
        <v>5</v>
      </c>
      <c r="K41" s="52">
        <v>11</v>
      </c>
      <c r="L41" s="52">
        <v>0</v>
      </c>
      <c r="M41" s="52">
        <v>10</v>
      </c>
      <c r="N41" s="52">
        <v>0</v>
      </c>
      <c r="O41" s="52">
        <v>6</v>
      </c>
      <c r="P41" s="53">
        <f t="shared" ref="P41:P42" si="22">P35*$N49</f>
        <v>5.9202446067834673</v>
      </c>
      <c r="Q41" s="53">
        <f t="shared" ref="Q41:Q42" si="23">Q35*$O49</f>
        <v>9.5666056751204778</v>
      </c>
      <c r="R41" s="53">
        <f t="shared" ref="R41:R42" si="24">R35*$N49</f>
        <v>5.4810625539001316</v>
      </c>
      <c r="S41" s="53">
        <f t="shared" ref="S41:S42" si="25">S35*$O49</f>
        <v>8.8821861281136272</v>
      </c>
      <c r="T41" s="3" t="s">
        <v>3522</v>
      </c>
      <c r="U41" s="3"/>
      <c r="V41" s="3"/>
      <c r="W41" s="3"/>
      <c r="X41" s="3"/>
      <c r="Y41" s="3"/>
    </row>
    <row r="42" spans="3:25" x14ac:dyDescent="0.3">
      <c r="C42" s="51" t="s">
        <v>793</v>
      </c>
      <c r="D42" s="52">
        <f>19</f>
        <v>19</v>
      </c>
      <c r="E42" s="52">
        <v>26</v>
      </c>
      <c r="F42" s="52">
        <v>21</v>
      </c>
      <c r="G42" s="52">
        <v>34</v>
      </c>
      <c r="H42" s="52">
        <v>22</v>
      </c>
      <c r="I42" s="52">
        <v>44</v>
      </c>
      <c r="J42" s="52">
        <v>24</v>
      </c>
      <c r="K42" s="52">
        <v>25</v>
      </c>
      <c r="L42" s="52">
        <v>13</v>
      </c>
      <c r="M42" s="52">
        <v>33</v>
      </c>
      <c r="N42" s="52">
        <v>13</v>
      </c>
      <c r="O42" s="52">
        <v>33</v>
      </c>
      <c r="P42" s="53">
        <f t="shared" si="22"/>
        <v>18.838681357019574</v>
      </c>
      <c r="Q42" s="53">
        <f t="shared" si="23"/>
        <v>30.299091486636726</v>
      </c>
      <c r="R42" s="53">
        <f t="shared" si="24"/>
        <v>19.233566576528332</v>
      </c>
      <c r="S42" s="53">
        <f t="shared" si="25"/>
        <v>30.918597559314822</v>
      </c>
      <c r="T42" s="6" t="s">
        <v>800</v>
      </c>
      <c r="U42" s="6"/>
      <c r="V42" s="6"/>
      <c r="W42" s="6"/>
      <c r="X42" s="6"/>
      <c r="Y42" s="6"/>
    </row>
    <row r="43" spans="3:25" x14ac:dyDescent="0.3">
      <c r="C43" s="51" t="s">
        <v>441</v>
      </c>
      <c r="D43" s="52">
        <f>SUM(D40:D42)</f>
        <v>109</v>
      </c>
      <c r="E43" s="52">
        <f>SUM(E40:E42)</f>
        <v>189</v>
      </c>
      <c r="F43" s="52">
        <f>SUM(F40:F42)</f>
        <v>163</v>
      </c>
      <c r="G43" s="52">
        <f t="shared" ref="G43:K43" si="26">SUM(G40:G42)</f>
        <v>181</v>
      </c>
      <c r="H43" s="52">
        <f t="shared" si="26"/>
        <v>141</v>
      </c>
      <c r="I43" s="52">
        <f t="shared" si="26"/>
        <v>176</v>
      </c>
      <c r="J43" s="52">
        <f t="shared" si="26"/>
        <v>144</v>
      </c>
      <c r="K43" s="52">
        <f t="shared" si="26"/>
        <v>186</v>
      </c>
      <c r="L43" s="52">
        <f>SUM(L40:L42)</f>
        <v>72</v>
      </c>
      <c r="M43" s="52">
        <f t="shared" ref="M43:S43" si="27">SUM(M40:M42)</f>
        <v>167</v>
      </c>
      <c r="N43" s="52">
        <f t="shared" si="27"/>
        <v>71</v>
      </c>
      <c r="O43" s="52">
        <f t="shared" si="27"/>
        <v>140</v>
      </c>
      <c r="P43" s="53">
        <f t="shared" si="27"/>
        <v>104.9527355577807</v>
      </c>
      <c r="Q43" s="53">
        <f t="shared" si="27"/>
        <v>148.6597077731559</v>
      </c>
      <c r="R43" s="53">
        <f t="shared" si="27"/>
        <v>100.78255478060964</v>
      </c>
      <c r="S43" s="53">
        <f t="shared" si="27"/>
        <v>143.48183161380305</v>
      </c>
      <c r="T43" s="64" t="s">
        <v>801</v>
      </c>
      <c r="U43" s="64"/>
      <c r="V43" s="64"/>
      <c r="W43" s="64"/>
      <c r="X43" s="64"/>
      <c r="Y43" s="64"/>
    </row>
    <row r="44" spans="3:25" x14ac:dyDescent="0.3">
      <c r="C44" s="51"/>
      <c r="D44" s="65"/>
      <c r="E44" s="65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44" t="s">
        <v>802</v>
      </c>
      <c r="U44" s="44"/>
      <c r="V44" s="44"/>
      <c r="W44" s="44"/>
      <c r="X44" s="44"/>
      <c r="Y44" s="44"/>
    </row>
    <row r="45" spans="3:25" x14ac:dyDescent="0.3">
      <c r="C45" t="s">
        <v>803</v>
      </c>
      <c r="D45" s="52">
        <f t="shared" ref="D45:G45" si="28">D37-D43</f>
        <v>1220</v>
      </c>
      <c r="E45" s="52">
        <f t="shared" si="28"/>
        <v>1054.79</v>
      </c>
      <c r="F45" s="52">
        <f t="shared" si="28"/>
        <v>1188.93</v>
      </c>
      <c r="G45" s="52">
        <f t="shared" si="28"/>
        <v>1059.47</v>
      </c>
      <c r="H45" s="52">
        <f>H37-H43</f>
        <v>1304.4100000000001</v>
      </c>
      <c r="I45" s="52">
        <f t="shared" ref="I45:K45" si="29">I37-I43</f>
        <v>1155.8</v>
      </c>
      <c r="J45" s="52">
        <f t="shared" si="29"/>
        <v>1282.27</v>
      </c>
      <c r="K45" s="52">
        <f t="shared" si="29"/>
        <v>1115.8</v>
      </c>
      <c r="L45" s="52">
        <f>L37-L43</f>
        <v>1279.3999999999999</v>
      </c>
      <c r="M45" s="52">
        <f>M37-M43</f>
        <v>1076</v>
      </c>
      <c r="N45" s="52">
        <f>N37-N43</f>
        <v>1242.78</v>
      </c>
      <c r="O45" s="52">
        <f>O37-O43</f>
        <v>1054.5899999999999</v>
      </c>
      <c r="P45" s="53">
        <f t="shared" ref="P45:S45" si="30">P37-P43</f>
        <v>1057.5072644422194</v>
      </c>
      <c r="Q45" s="53">
        <f t="shared" si="30"/>
        <v>900.72862346595446</v>
      </c>
      <c r="R45" s="53">
        <f t="shared" si="30"/>
        <v>1017.82603670665</v>
      </c>
      <c r="S45" s="53">
        <f t="shared" si="30"/>
        <v>869.74965594057767</v>
      </c>
    </row>
    <row r="46" spans="3:25" x14ac:dyDescent="0.3">
      <c r="K46" s="66"/>
      <c r="L46" s="66"/>
      <c r="M46" s="66"/>
    </row>
    <row r="47" spans="3:25" x14ac:dyDescent="0.3">
      <c r="C47" s="67" t="s">
        <v>804</v>
      </c>
      <c r="D47" s="68" t="s">
        <v>760</v>
      </c>
      <c r="E47" s="68" t="s">
        <v>761</v>
      </c>
      <c r="F47" s="68" t="s">
        <v>760</v>
      </c>
      <c r="G47" s="68" t="s">
        <v>761</v>
      </c>
      <c r="H47" s="68" t="s">
        <v>760</v>
      </c>
      <c r="I47" s="68" t="s">
        <v>761</v>
      </c>
      <c r="J47" s="68" t="s">
        <v>760</v>
      </c>
      <c r="K47" s="68" t="s">
        <v>761</v>
      </c>
      <c r="L47" s="68" t="s">
        <v>760</v>
      </c>
      <c r="M47" s="68" t="s">
        <v>761</v>
      </c>
      <c r="N47" s="68" t="s">
        <v>805</v>
      </c>
      <c r="O47" s="68" t="s">
        <v>806</v>
      </c>
      <c r="Q47" s="274" t="s">
        <v>3515</v>
      </c>
      <c r="R47" s="255">
        <f>(R37+S37+L53)/2</f>
        <v>1116.8850395208201</v>
      </c>
    </row>
    <row r="48" spans="3:25" x14ac:dyDescent="0.3">
      <c r="C48" s="67" t="s">
        <v>791</v>
      </c>
      <c r="D48" s="68">
        <f>D40/D34</f>
        <v>8.1489063571407283E-2</v>
      </c>
      <c r="E48" s="68">
        <f t="shared" ref="E48:M48" si="31">E40/E34</f>
        <v>0.15576815804153116</v>
      </c>
      <c r="F48" s="68">
        <f t="shared" si="31"/>
        <v>0.12820512820512819</v>
      </c>
      <c r="G48" s="68">
        <f t="shared" si="31"/>
        <v>0.14835694681403458</v>
      </c>
      <c r="H48" s="68">
        <f t="shared" si="31"/>
        <v>9.8354385421694432E-2</v>
      </c>
      <c r="I48" s="68">
        <f t="shared" si="31"/>
        <v>0.11481844946025516</v>
      </c>
      <c r="J48" s="68">
        <f t="shared" si="31"/>
        <v>0.10697674418604651</v>
      </c>
      <c r="K48" s="68">
        <f t="shared" si="31"/>
        <v>0.1535202186127913</v>
      </c>
      <c r="L48" s="68">
        <f t="shared" si="31"/>
        <v>5.8189421360448947E-2</v>
      </c>
      <c r="M48" s="68">
        <f t="shared" si="31"/>
        <v>0.13158872157312193</v>
      </c>
      <c r="N48" s="69">
        <f>AVERAGE(D48,F48,H48,J48,L48)</f>
        <v>9.4642948548945088E-2</v>
      </c>
      <c r="O48" s="69">
        <f>AVERAGE(E48,G48,I48,K48,M48)</f>
        <v>0.14081049890034683</v>
      </c>
      <c r="Q48" s="70" t="s">
        <v>3520</v>
      </c>
      <c r="R48">
        <f>(P37+Q37+K53)/2</f>
        <v>1156.8891656195551</v>
      </c>
    </row>
    <row r="49" spans="3:17" x14ac:dyDescent="0.3">
      <c r="C49" s="67" t="s">
        <v>792</v>
      </c>
      <c r="D49" s="68">
        <f t="shared" ref="D49:M50" si="32">D41/D35</f>
        <v>8.3507306889352817E-2</v>
      </c>
      <c r="E49" s="68">
        <f t="shared" si="32"/>
        <v>0.17415534656913967</v>
      </c>
      <c r="F49" s="68">
        <f t="shared" si="32"/>
        <v>0.12748326782109848</v>
      </c>
      <c r="G49" s="68">
        <f t="shared" si="32"/>
        <v>8.9743589743589744E-2</v>
      </c>
      <c r="H49" s="68">
        <f t="shared" si="32"/>
        <v>0.13468838006611975</v>
      </c>
      <c r="I49" s="68">
        <f t="shared" si="32"/>
        <v>0.20416496529195591</v>
      </c>
      <c r="J49" s="68">
        <f t="shared" si="32"/>
        <v>6.4708166170570736E-2</v>
      </c>
      <c r="K49" s="68">
        <f t="shared" si="32"/>
        <v>0.16004655899898151</v>
      </c>
      <c r="L49" s="68">
        <f t="shared" si="32"/>
        <v>0</v>
      </c>
      <c r="M49" s="68">
        <f t="shared" si="32"/>
        <v>0.17123287671232876</v>
      </c>
      <c r="N49" s="69">
        <f t="shared" ref="N49:O50" si="33">AVERAGE(D49,F49,H49,J49,L49)</f>
        <v>8.2077424189428358E-2</v>
      </c>
      <c r="O49" s="69">
        <f t="shared" si="33"/>
        <v>0.15986866746319914</v>
      </c>
      <c r="Q49" s="1"/>
    </row>
    <row r="50" spans="3:17" x14ac:dyDescent="0.3">
      <c r="C50" s="67" t="s">
        <v>793</v>
      </c>
      <c r="D50" s="68">
        <f t="shared" si="32"/>
        <v>8.3726259198871902E-2</v>
      </c>
      <c r="E50" s="68">
        <f t="shared" si="32"/>
        <v>0.12528309160121429</v>
      </c>
      <c r="F50" s="68">
        <f t="shared" si="32"/>
        <v>8.6136177194421654E-2</v>
      </c>
      <c r="G50" s="68">
        <f t="shared" si="32"/>
        <v>0.15539305301645337</v>
      </c>
      <c r="H50" s="68">
        <f t="shared" si="32"/>
        <v>8.2809500508149197E-2</v>
      </c>
      <c r="I50" s="68">
        <f t="shared" si="32"/>
        <v>0.18384657167927129</v>
      </c>
      <c r="J50" s="68">
        <f t="shared" si="32"/>
        <v>8.7591240875912413E-2</v>
      </c>
      <c r="K50" s="68">
        <f t="shared" si="32"/>
        <v>9.765625E-2</v>
      </c>
      <c r="L50" s="68">
        <f t="shared" si="32"/>
        <v>4.7364010638685464E-2</v>
      </c>
      <c r="M50" s="68">
        <f t="shared" si="32"/>
        <v>0.13621166467164733</v>
      </c>
      <c r="N50" s="69">
        <f t="shared" si="33"/>
        <v>7.7525437683208118E-2</v>
      </c>
      <c r="O50" s="69">
        <f t="shared" si="33"/>
        <v>0.13967812619371728</v>
      </c>
    </row>
    <row r="51" spans="3:17" x14ac:dyDescent="0.3">
      <c r="K51" s="51"/>
    </row>
    <row r="52" spans="3:17" x14ac:dyDescent="0.3">
      <c r="C52" s="71" t="s">
        <v>807</v>
      </c>
      <c r="D52" s="71">
        <v>2014</v>
      </c>
      <c r="E52" s="71">
        <v>2015</v>
      </c>
      <c r="F52" s="71">
        <v>2016</v>
      </c>
      <c r="G52" s="71">
        <v>2017</v>
      </c>
      <c r="H52" s="71">
        <v>2018</v>
      </c>
      <c r="I52" s="71">
        <v>2019</v>
      </c>
      <c r="J52" s="71">
        <v>2020</v>
      </c>
      <c r="K52" s="71">
        <v>2021</v>
      </c>
      <c r="L52" s="71">
        <v>2022</v>
      </c>
      <c r="M52" s="71">
        <v>2023</v>
      </c>
    </row>
    <row r="53" spans="3:17" x14ac:dyDescent="0.3">
      <c r="C53" t="s">
        <v>798</v>
      </c>
      <c r="D53" s="52">
        <f>SUM(D54:D56)</f>
        <v>116.6</v>
      </c>
      <c r="E53" s="52">
        <f t="shared" ref="E53:H53" si="34">SUM(E54:E56)</f>
        <v>100.72999999999999</v>
      </c>
      <c r="F53" s="52">
        <f t="shared" si="34"/>
        <v>121.73</v>
      </c>
      <c r="G53" s="52">
        <f t="shared" si="34"/>
        <v>145.06</v>
      </c>
      <c r="H53" s="52">
        <f t="shared" si="34"/>
        <v>131.20000000000002</v>
      </c>
      <c r="I53" s="72">
        <f>SUM(I54:I56)</f>
        <v>132.79</v>
      </c>
      <c r="J53" s="72">
        <f t="shared" ref="J53:M53" si="35">SUM(J54:J56)</f>
        <v>101.93</v>
      </c>
      <c r="K53" s="73">
        <f t="shared" si="35"/>
        <v>101.93</v>
      </c>
      <c r="L53" s="73">
        <f t="shared" si="35"/>
        <v>101.93</v>
      </c>
      <c r="M53" s="73">
        <f t="shared" si="35"/>
        <v>101.93</v>
      </c>
      <c r="P53" s="61"/>
    </row>
    <row r="54" spans="3:17" x14ac:dyDescent="0.3">
      <c r="C54" t="s">
        <v>791</v>
      </c>
      <c r="D54" s="52">
        <v>95.8</v>
      </c>
      <c r="E54" s="52">
        <v>87.8</v>
      </c>
      <c r="F54" s="52">
        <v>108</v>
      </c>
      <c r="G54" s="52">
        <v>132.72999999999999</v>
      </c>
      <c r="H54" s="52">
        <v>112.67</v>
      </c>
      <c r="I54" s="72">
        <v>116.66</v>
      </c>
      <c r="J54" s="72">
        <v>94.2</v>
      </c>
      <c r="K54" s="73">
        <v>94.2</v>
      </c>
      <c r="L54" s="73">
        <v>94.2</v>
      </c>
      <c r="M54" s="73">
        <v>94.2</v>
      </c>
    </row>
    <row r="55" spans="3:17" x14ac:dyDescent="0.3">
      <c r="C55" t="s">
        <v>792</v>
      </c>
      <c r="D55" s="52">
        <v>5.67</v>
      </c>
      <c r="E55" s="52">
        <v>2.13</v>
      </c>
      <c r="F55" s="52">
        <v>4</v>
      </c>
      <c r="G55" s="52">
        <v>0.53</v>
      </c>
      <c r="H55" s="52">
        <v>4.4000000000000004</v>
      </c>
      <c r="I55" s="72">
        <v>5</v>
      </c>
      <c r="J55" s="72">
        <v>1.53</v>
      </c>
      <c r="K55" s="73">
        <v>1.53</v>
      </c>
      <c r="L55" s="73">
        <v>1.53</v>
      </c>
      <c r="M55" s="73">
        <v>1.53</v>
      </c>
    </row>
    <row r="56" spans="3:17" x14ac:dyDescent="0.3">
      <c r="C56" t="s">
        <v>793</v>
      </c>
      <c r="D56" s="52">
        <v>15.13</v>
      </c>
      <c r="E56" s="52">
        <v>10.8</v>
      </c>
      <c r="F56" s="52">
        <v>9.73</v>
      </c>
      <c r="G56" s="52">
        <v>11.8</v>
      </c>
      <c r="H56" s="52">
        <v>14.13</v>
      </c>
      <c r="I56" s="72">
        <v>11.13</v>
      </c>
      <c r="J56" s="72">
        <v>6.2</v>
      </c>
      <c r="K56" s="73">
        <v>6.2</v>
      </c>
      <c r="L56" s="73">
        <v>6.2</v>
      </c>
      <c r="M56" s="73">
        <v>6.2</v>
      </c>
    </row>
  </sheetData>
  <mergeCells count="8">
    <mergeCell ref="P9:Q9"/>
    <mergeCell ref="R9:S9"/>
    <mergeCell ref="D9:E9"/>
    <mergeCell ref="F9:G9"/>
    <mergeCell ref="H9:I9"/>
    <mergeCell ref="J9:K9"/>
    <mergeCell ref="L9:M9"/>
    <mergeCell ref="N9:O9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366DE-02B8-48E4-AF12-CD494E09C510}">
  <sheetPr>
    <tabColor theme="9" tint="0.39997558519241921"/>
  </sheetPr>
  <dimension ref="A1:T46"/>
  <sheetViews>
    <sheetView topLeftCell="A4" workbookViewId="0">
      <selection activeCell="I22" sqref="I22"/>
    </sheetView>
  </sheetViews>
  <sheetFormatPr defaultRowHeight="14.4" x14ac:dyDescent="0.3"/>
  <sheetData>
    <row r="1" spans="1:20" ht="17.399999999999999" x14ac:dyDescent="0.3">
      <c r="A1" s="287" t="s">
        <v>723</v>
      </c>
      <c r="B1" s="288"/>
      <c r="C1" s="288"/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  <c r="P1" s="288"/>
      <c r="Q1" s="288"/>
      <c r="R1" s="288"/>
      <c r="S1" s="288"/>
      <c r="T1" s="288"/>
    </row>
    <row r="2" spans="1:20" x14ac:dyDescent="0.3">
      <c r="A2" s="289" t="s">
        <v>808</v>
      </c>
      <c r="B2" s="290"/>
      <c r="C2" s="290"/>
      <c r="D2" s="290"/>
      <c r="E2" s="290"/>
      <c r="F2" s="290"/>
      <c r="G2" s="290"/>
      <c r="H2" s="290"/>
      <c r="I2" s="290"/>
      <c r="J2" s="290"/>
      <c r="K2" s="290"/>
      <c r="L2" s="290"/>
      <c r="M2" s="290"/>
      <c r="N2" s="290"/>
      <c r="O2" s="290"/>
      <c r="P2" s="290"/>
      <c r="Q2" s="290"/>
      <c r="R2" s="290"/>
      <c r="S2" s="290"/>
      <c r="T2" s="290"/>
    </row>
    <row r="3" spans="1:20" x14ac:dyDescent="0.3">
      <c r="A3" s="289" t="s">
        <v>809</v>
      </c>
      <c r="B3" s="290"/>
      <c r="C3" s="290"/>
      <c r="D3" s="290"/>
      <c r="E3" s="290"/>
      <c r="F3" s="290"/>
      <c r="G3" s="290"/>
      <c r="H3" s="290"/>
      <c r="I3" s="290"/>
      <c r="J3" s="290"/>
      <c r="K3" s="290"/>
      <c r="L3" s="290"/>
      <c r="M3" s="290"/>
      <c r="N3" s="290"/>
      <c r="O3" s="290"/>
      <c r="P3" s="290"/>
      <c r="Q3" s="290"/>
      <c r="R3" s="290"/>
      <c r="S3" s="290"/>
      <c r="T3" s="290"/>
    </row>
    <row r="4" spans="1:20" ht="15" x14ac:dyDescent="0.3">
      <c r="A4" s="74"/>
      <c r="B4" s="75"/>
      <c r="C4" s="76"/>
      <c r="D4" s="76"/>
      <c r="E4" s="76"/>
      <c r="F4" s="76"/>
      <c r="G4" s="76"/>
      <c r="H4" s="76"/>
      <c r="I4" s="76"/>
      <c r="J4" s="77"/>
      <c r="K4" s="78"/>
      <c r="L4" s="78"/>
      <c r="M4" s="78"/>
      <c r="N4" s="78"/>
      <c r="O4" s="78"/>
      <c r="P4" s="78"/>
      <c r="Q4" s="78"/>
      <c r="R4" s="77"/>
      <c r="S4" s="79"/>
      <c r="T4" s="80"/>
    </row>
    <row r="5" spans="1:20" x14ac:dyDescent="0.3">
      <c r="A5" s="81" t="s">
        <v>852</v>
      </c>
      <c r="B5" s="82"/>
      <c r="C5" s="83"/>
      <c r="D5" s="83"/>
      <c r="E5" s="83"/>
      <c r="F5" s="83"/>
      <c r="G5" s="83"/>
      <c r="H5" s="83"/>
      <c r="I5" s="83"/>
      <c r="J5" s="84"/>
      <c r="K5" s="85"/>
      <c r="L5" s="85"/>
      <c r="M5" s="85"/>
      <c r="N5" s="85"/>
      <c r="O5" s="85"/>
      <c r="P5" s="85"/>
      <c r="Q5" s="85"/>
      <c r="R5" s="83"/>
      <c r="S5" s="86"/>
      <c r="T5" s="87" t="s">
        <v>810</v>
      </c>
    </row>
    <row r="6" spans="1:20" ht="15.6" thickBot="1" x14ac:dyDescent="0.35">
      <c r="A6" s="88"/>
      <c r="B6" s="89"/>
      <c r="C6" s="90"/>
      <c r="D6" s="90"/>
      <c r="E6" s="90"/>
      <c r="F6" s="90"/>
      <c r="G6" s="91"/>
      <c r="H6" s="90"/>
      <c r="I6" s="90"/>
      <c r="J6" s="92"/>
      <c r="K6" s="93"/>
      <c r="L6" s="93"/>
      <c r="M6" s="93"/>
      <c r="N6" s="93"/>
      <c r="O6" s="93"/>
      <c r="P6" s="93"/>
      <c r="Q6" s="93"/>
      <c r="R6" s="92"/>
      <c r="S6" s="94"/>
      <c r="T6" s="95"/>
    </row>
    <row r="7" spans="1:20" ht="34.200000000000003" x14ac:dyDescent="0.3">
      <c r="A7" s="96"/>
      <c r="B7" s="96"/>
      <c r="C7" s="97"/>
      <c r="D7" s="97"/>
      <c r="E7" s="97" t="s">
        <v>811</v>
      </c>
      <c r="F7" s="98" t="s">
        <v>812</v>
      </c>
      <c r="G7" s="99"/>
      <c r="H7" s="97"/>
      <c r="I7" s="97"/>
      <c r="J7" s="97" t="s">
        <v>813</v>
      </c>
      <c r="K7" s="97" t="s">
        <v>814</v>
      </c>
      <c r="L7" s="97"/>
      <c r="M7" s="97"/>
      <c r="N7" s="98" t="s">
        <v>812</v>
      </c>
      <c r="O7" s="98"/>
      <c r="P7" s="98"/>
      <c r="Q7" s="97"/>
      <c r="R7" s="97" t="s">
        <v>815</v>
      </c>
      <c r="S7" s="97" t="s">
        <v>815</v>
      </c>
      <c r="T7" s="97"/>
    </row>
    <row r="8" spans="1:20" ht="22.8" x14ac:dyDescent="0.3">
      <c r="A8" s="100" t="s">
        <v>816</v>
      </c>
      <c r="B8" s="100" t="s">
        <v>817</v>
      </c>
      <c r="C8" s="101"/>
      <c r="D8" s="101" t="s">
        <v>818</v>
      </c>
      <c r="E8" s="101" t="s">
        <v>819</v>
      </c>
      <c r="F8" s="101" t="s">
        <v>820</v>
      </c>
      <c r="G8" s="102" t="s">
        <v>821</v>
      </c>
      <c r="H8" s="101" t="s">
        <v>822</v>
      </c>
      <c r="I8" s="101" t="s">
        <v>823</v>
      </c>
      <c r="J8" s="101" t="s">
        <v>824</v>
      </c>
      <c r="K8" s="101" t="s">
        <v>825</v>
      </c>
      <c r="L8" s="101" t="s">
        <v>826</v>
      </c>
      <c r="M8" s="101" t="s">
        <v>827</v>
      </c>
      <c r="N8" s="101" t="s">
        <v>828</v>
      </c>
      <c r="O8" s="101" t="s">
        <v>829</v>
      </c>
      <c r="P8" s="101" t="s">
        <v>830</v>
      </c>
      <c r="Q8" s="101" t="s">
        <v>791</v>
      </c>
      <c r="R8" s="101" t="s">
        <v>818</v>
      </c>
      <c r="S8" s="101" t="s">
        <v>831</v>
      </c>
      <c r="T8" s="101" t="s">
        <v>815</v>
      </c>
    </row>
    <row r="9" spans="1:20" x14ac:dyDescent="0.3">
      <c r="A9" s="103" t="s">
        <v>832</v>
      </c>
      <c r="B9" s="103" t="s">
        <v>833</v>
      </c>
      <c r="C9" s="101" t="s">
        <v>834</v>
      </c>
      <c r="D9" s="104" t="s">
        <v>833</v>
      </c>
      <c r="E9" s="104" t="s">
        <v>835</v>
      </c>
      <c r="F9" s="104" t="s">
        <v>833</v>
      </c>
      <c r="G9" s="104" t="s">
        <v>835</v>
      </c>
      <c r="H9" s="104" t="s">
        <v>833</v>
      </c>
      <c r="I9" s="104" t="s">
        <v>833</v>
      </c>
      <c r="J9" s="104" t="s">
        <v>833</v>
      </c>
      <c r="K9" s="104" t="s">
        <v>835</v>
      </c>
      <c r="L9" s="104" t="s">
        <v>833</v>
      </c>
      <c r="M9" s="104" t="s">
        <v>833</v>
      </c>
      <c r="N9" s="104" t="s">
        <v>836</v>
      </c>
      <c r="O9" s="104" t="s">
        <v>833</v>
      </c>
      <c r="P9" s="104" t="s">
        <v>833</v>
      </c>
      <c r="Q9" s="104" t="s">
        <v>441</v>
      </c>
      <c r="R9" s="104" t="s">
        <v>833</v>
      </c>
      <c r="S9" s="104" t="s">
        <v>834</v>
      </c>
      <c r="T9" s="104" t="s">
        <v>441</v>
      </c>
    </row>
    <row r="10" spans="1:20" x14ac:dyDescent="0.3">
      <c r="A10" s="105">
        <v>1</v>
      </c>
      <c r="B10" s="106">
        <v>30</v>
      </c>
      <c r="C10" s="107">
        <v>188.5</v>
      </c>
      <c r="D10" s="108">
        <v>26.5</v>
      </c>
      <c r="E10" s="108">
        <v>9</v>
      </c>
      <c r="F10" s="108">
        <v>2.9</v>
      </c>
      <c r="G10" s="109">
        <v>6</v>
      </c>
      <c r="H10" s="110" t="s">
        <v>837</v>
      </c>
      <c r="I10" s="110">
        <v>14.95</v>
      </c>
      <c r="J10" s="110">
        <v>2.0499999999999998</v>
      </c>
      <c r="K10" s="110">
        <v>20</v>
      </c>
      <c r="L10" s="108" t="s">
        <v>837</v>
      </c>
      <c r="M10" s="110">
        <v>7.5</v>
      </c>
      <c r="N10" s="110">
        <v>20</v>
      </c>
      <c r="O10" s="110">
        <v>12</v>
      </c>
      <c r="P10" s="110">
        <v>40</v>
      </c>
      <c r="Q10" s="111">
        <f t="shared" ref="Q10:Q21" si="0">SUM(B10:P10)</f>
        <v>379.4</v>
      </c>
      <c r="R10" s="110">
        <v>3</v>
      </c>
      <c r="S10" s="112">
        <v>474.6</v>
      </c>
      <c r="T10" s="111">
        <f>SUM(Q10:S10)</f>
        <v>857</v>
      </c>
    </row>
    <row r="11" spans="1:20" x14ac:dyDescent="0.3">
      <c r="A11" s="105">
        <v>2</v>
      </c>
      <c r="B11" s="106">
        <v>30</v>
      </c>
      <c r="C11" s="107">
        <f>$C$10*A11</f>
        <v>377</v>
      </c>
      <c r="D11" s="108">
        <v>26.5</v>
      </c>
      <c r="E11" s="108">
        <v>18</v>
      </c>
      <c r="F11" s="108">
        <f>$F$10*A11</f>
        <v>5.8</v>
      </c>
      <c r="G11" s="109">
        <v>6</v>
      </c>
      <c r="H11" s="110" t="s">
        <v>837</v>
      </c>
      <c r="I11" s="110">
        <v>14.95</v>
      </c>
      <c r="J11" s="110">
        <v>4.0999999999999996</v>
      </c>
      <c r="K11" s="110">
        <v>20</v>
      </c>
      <c r="L11" s="108" t="s">
        <v>837</v>
      </c>
      <c r="M11" s="110">
        <v>7.5</v>
      </c>
      <c r="N11" s="110">
        <v>20</v>
      </c>
      <c r="O11" s="110">
        <v>12</v>
      </c>
      <c r="P11" s="110">
        <v>40</v>
      </c>
      <c r="Q11" s="111">
        <f t="shared" si="0"/>
        <v>581.85</v>
      </c>
      <c r="R11" s="110">
        <v>6</v>
      </c>
      <c r="S11" s="112">
        <f>$S$10*A11</f>
        <v>949.2</v>
      </c>
      <c r="T11" s="111">
        <f t="shared" ref="T11:T21" si="1">SUM(Q11:S11)</f>
        <v>1537.0500000000002</v>
      </c>
    </row>
    <row r="12" spans="1:20" x14ac:dyDescent="0.3">
      <c r="A12" s="105">
        <v>3</v>
      </c>
      <c r="B12" s="106">
        <v>30</v>
      </c>
      <c r="C12" s="107">
        <f t="shared" ref="C12:C20" si="2">$C$10*A12</f>
        <v>565.5</v>
      </c>
      <c r="D12" s="108">
        <v>26.5</v>
      </c>
      <c r="E12" s="108">
        <v>27</v>
      </c>
      <c r="F12" s="108">
        <f t="shared" ref="F12:F21" si="3">$F$10*A12</f>
        <v>8.6999999999999993</v>
      </c>
      <c r="G12" s="109">
        <v>6</v>
      </c>
      <c r="H12" s="110" t="s">
        <v>837</v>
      </c>
      <c r="I12" s="110">
        <v>14.95</v>
      </c>
      <c r="J12" s="110">
        <v>6.15</v>
      </c>
      <c r="K12" s="110">
        <v>20</v>
      </c>
      <c r="L12" s="108" t="s">
        <v>837</v>
      </c>
      <c r="M12" s="110">
        <v>7.5</v>
      </c>
      <c r="N12" s="110">
        <v>20</v>
      </c>
      <c r="O12" s="110">
        <v>12</v>
      </c>
      <c r="P12" s="110">
        <v>40</v>
      </c>
      <c r="Q12" s="111">
        <f t="shared" si="0"/>
        <v>784.30000000000007</v>
      </c>
      <c r="R12" s="110">
        <v>9</v>
      </c>
      <c r="S12" s="112">
        <f t="shared" ref="S12:S21" si="4">$S$10*A12</f>
        <v>1423.8000000000002</v>
      </c>
      <c r="T12" s="111">
        <f t="shared" si="1"/>
        <v>2217.1000000000004</v>
      </c>
    </row>
    <row r="13" spans="1:20" x14ac:dyDescent="0.3">
      <c r="A13" s="105">
        <v>4</v>
      </c>
      <c r="B13" s="106">
        <v>30</v>
      </c>
      <c r="C13" s="107">
        <f t="shared" si="2"/>
        <v>754</v>
      </c>
      <c r="D13" s="108">
        <v>26.5</v>
      </c>
      <c r="E13" s="108">
        <v>36</v>
      </c>
      <c r="F13" s="108">
        <f t="shared" si="3"/>
        <v>11.6</v>
      </c>
      <c r="G13" s="109">
        <v>6</v>
      </c>
      <c r="H13" s="110" t="s">
        <v>837</v>
      </c>
      <c r="I13" s="110">
        <v>14.95</v>
      </c>
      <c r="J13" s="110">
        <v>8.1999999999999993</v>
      </c>
      <c r="K13" s="110">
        <v>20</v>
      </c>
      <c r="L13" s="108" t="s">
        <v>837</v>
      </c>
      <c r="M13" s="110">
        <v>7.5</v>
      </c>
      <c r="N13" s="110">
        <v>20</v>
      </c>
      <c r="O13" s="110">
        <v>12</v>
      </c>
      <c r="P13" s="110">
        <v>40</v>
      </c>
      <c r="Q13" s="111">
        <f t="shared" si="0"/>
        <v>986.75000000000011</v>
      </c>
      <c r="R13" s="110">
        <v>12</v>
      </c>
      <c r="S13" s="112">
        <f t="shared" si="4"/>
        <v>1898.4</v>
      </c>
      <c r="T13" s="111">
        <f t="shared" si="1"/>
        <v>2897.15</v>
      </c>
    </row>
    <row r="14" spans="1:20" x14ac:dyDescent="0.3">
      <c r="A14" s="105">
        <v>5</v>
      </c>
      <c r="B14" s="106">
        <v>30</v>
      </c>
      <c r="C14" s="107">
        <f t="shared" si="2"/>
        <v>942.5</v>
      </c>
      <c r="D14" s="108">
        <v>26.5</v>
      </c>
      <c r="E14" s="108">
        <v>45</v>
      </c>
      <c r="F14" s="108">
        <f t="shared" si="3"/>
        <v>14.5</v>
      </c>
      <c r="G14" s="109">
        <v>6</v>
      </c>
      <c r="H14" s="110" t="s">
        <v>837</v>
      </c>
      <c r="I14" s="110">
        <v>14.95</v>
      </c>
      <c r="J14" s="110">
        <v>10.25</v>
      </c>
      <c r="K14" s="110">
        <v>20</v>
      </c>
      <c r="L14" s="108" t="s">
        <v>837</v>
      </c>
      <c r="M14" s="110">
        <v>7.5</v>
      </c>
      <c r="N14" s="110">
        <v>20</v>
      </c>
      <c r="O14" s="110">
        <v>12</v>
      </c>
      <c r="P14" s="110">
        <v>40</v>
      </c>
      <c r="Q14" s="111">
        <f t="shared" si="0"/>
        <v>1189.2</v>
      </c>
      <c r="R14" s="110">
        <v>15</v>
      </c>
      <c r="S14" s="112">
        <f t="shared" si="4"/>
        <v>2373</v>
      </c>
      <c r="T14" s="111">
        <f t="shared" si="1"/>
        <v>3577.2</v>
      </c>
    </row>
    <row r="15" spans="1:20" x14ac:dyDescent="0.3">
      <c r="A15" s="105">
        <v>6</v>
      </c>
      <c r="B15" s="106">
        <v>30</v>
      </c>
      <c r="C15" s="107">
        <f t="shared" si="2"/>
        <v>1131</v>
      </c>
      <c r="D15" s="108">
        <v>26.5</v>
      </c>
      <c r="E15" s="108">
        <v>54</v>
      </c>
      <c r="F15" s="108">
        <f t="shared" si="3"/>
        <v>17.399999999999999</v>
      </c>
      <c r="G15" s="109">
        <v>6</v>
      </c>
      <c r="H15" s="110" t="s">
        <v>837</v>
      </c>
      <c r="I15" s="110">
        <v>14.95</v>
      </c>
      <c r="J15" s="110">
        <v>12.3</v>
      </c>
      <c r="K15" s="110">
        <v>20</v>
      </c>
      <c r="L15" s="108" t="s">
        <v>837</v>
      </c>
      <c r="M15" s="110">
        <v>7.5</v>
      </c>
      <c r="N15" s="110">
        <v>20</v>
      </c>
      <c r="O15" s="110">
        <v>12</v>
      </c>
      <c r="P15" s="110">
        <v>40</v>
      </c>
      <c r="Q15" s="111">
        <f t="shared" si="0"/>
        <v>1391.65</v>
      </c>
      <c r="R15" s="110">
        <v>18</v>
      </c>
      <c r="S15" s="112">
        <f t="shared" si="4"/>
        <v>2847.6000000000004</v>
      </c>
      <c r="T15" s="111">
        <f t="shared" si="1"/>
        <v>4257.25</v>
      </c>
    </row>
    <row r="16" spans="1:20" x14ac:dyDescent="0.3">
      <c r="A16" s="105">
        <v>7</v>
      </c>
      <c r="B16" s="106">
        <v>30</v>
      </c>
      <c r="C16" s="107">
        <f t="shared" si="2"/>
        <v>1319.5</v>
      </c>
      <c r="D16" s="108">
        <v>84.5</v>
      </c>
      <c r="E16" s="108">
        <v>63</v>
      </c>
      <c r="F16" s="108">
        <f t="shared" si="3"/>
        <v>20.3</v>
      </c>
      <c r="G16" s="109">
        <v>72</v>
      </c>
      <c r="H16" s="110">
        <v>59</v>
      </c>
      <c r="I16" s="110">
        <v>28.2</v>
      </c>
      <c r="J16" s="110">
        <v>14.35</v>
      </c>
      <c r="K16" s="110">
        <v>22</v>
      </c>
      <c r="L16" s="108">
        <v>35</v>
      </c>
      <c r="M16" s="110">
        <v>15</v>
      </c>
      <c r="N16" s="110">
        <v>20</v>
      </c>
      <c r="O16" s="110">
        <v>24</v>
      </c>
      <c r="P16" s="110">
        <v>40</v>
      </c>
      <c r="Q16" s="111">
        <f t="shared" si="0"/>
        <v>1846.85</v>
      </c>
      <c r="R16" s="110">
        <v>21</v>
      </c>
      <c r="S16" s="112">
        <f t="shared" si="4"/>
        <v>3322.2000000000003</v>
      </c>
      <c r="T16" s="111">
        <f t="shared" si="1"/>
        <v>5190.05</v>
      </c>
    </row>
    <row r="17" spans="1:20" x14ac:dyDescent="0.3">
      <c r="A17" s="105">
        <v>8</v>
      </c>
      <c r="B17" s="106">
        <v>30</v>
      </c>
      <c r="C17" s="107">
        <f t="shared" si="2"/>
        <v>1508</v>
      </c>
      <c r="D17" s="108">
        <v>84.5</v>
      </c>
      <c r="E17" s="108">
        <v>72</v>
      </c>
      <c r="F17" s="108">
        <f t="shared" si="3"/>
        <v>23.2</v>
      </c>
      <c r="G17" s="109">
        <v>72</v>
      </c>
      <c r="H17" s="110">
        <v>59</v>
      </c>
      <c r="I17" s="110">
        <v>28.2</v>
      </c>
      <c r="J17" s="110">
        <v>16.399999999999999</v>
      </c>
      <c r="K17" s="110">
        <v>22</v>
      </c>
      <c r="L17" s="108">
        <v>35</v>
      </c>
      <c r="M17" s="110">
        <v>15</v>
      </c>
      <c r="N17" s="110">
        <v>20</v>
      </c>
      <c r="O17" s="110">
        <v>24</v>
      </c>
      <c r="P17" s="110">
        <v>40</v>
      </c>
      <c r="Q17" s="111">
        <f t="shared" si="0"/>
        <v>2049.3000000000002</v>
      </c>
      <c r="R17" s="110">
        <v>24</v>
      </c>
      <c r="S17" s="112">
        <f t="shared" si="4"/>
        <v>3796.8</v>
      </c>
      <c r="T17" s="111">
        <f t="shared" si="1"/>
        <v>5870.1</v>
      </c>
    </row>
    <row r="18" spans="1:20" x14ac:dyDescent="0.3">
      <c r="A18" s="105">
        <v>9</v>
      </c>
      <c r="B18" s="106">
        <v>30</v>
      </c>
      <c r="C18" s="107">
        <f t="shared" si="2"/>
        <v>1696.5</v>
      </c>
      <c r="D18" s="108">
        <v>84.5</v>
      </c>
      <c r="E18" s="108">
        <v>81</v>
      </c>
      <c r="F18" s="108">
        <f t="shared" si="3"/>
        <v>26.099999999999998</v>
      </c>
      <c r="G18" s="109">
        <v>72</v>
      </c>
      <c r="H18" s="110">
        <v>59</v>
      </c>
      <c r="I18" s="110">
        <v>28.2</v>
      </c>
      <c r="J18" s="110">
        <v>18.45</v>
      </c>
      <c r="K18" s="110">
        <v>22</v>
      </c>
      <c r="L18" s="108">
        <v>35</v>
      </c>
      <c r="M18" s="110">
        <v>15</v>
      </c>
      <c r="N18" s="110">
        <v>20</v>
      </c>
      <c r="O18" s="110">
        <v>24</v>
      </c>
      <c r="P18" s="110">
        <v>40</v>
      </c>
      <c r="Q18" s="111">
        <f t="shared" si="0"/>
        <v>2251.7499999999995</v>
      </c>
      <c r="R18" s="110">
        <v>27</v>
      </c>
      <c r="S18" s="112">
        <f t="shared" si="4"/>
        <v>4271.4000000000005</v>
      </c>
      <c r="T18" s="111">
        <f t="shared" si="1"/>
        <v>6550.15</v>
      </c>
    </row>
    <row r="19" spans="1:20" x14ac:dyDescent="0.3">
      <c r="A19" s="105">
        <v>10</v>
      </c>
      <c r="B19" s="106">
        <v>30</v>
      </c>
      <c r="C19" s="107">
        <f t="shared" si="2"/>
        <v>1885</v>
      </c>
      <c r="D19" s="108">
        <v>84.5</v>
      </c>
      <c r="E19" s="108">
        <v>90</v>
      </c>
      <c r="F19" s="108">
        <f t="shared" si="3"/>
        <v>29</v>
      </c>
      <c r="G19" s="109">
        <v>72</v>
      </c>
      <c r="H19" s="110">
        <v>59</v>
      </c>
      <c r="I19" s="110">
        <v>28.2</v>
      </c>
      <c r="J19" s="110">
        <v>20.5</v>
      </c>
      <c r="K19" s="110">
        <v>22</v>
      </c>
      <c r="L19" s="108">
        <v>35</v>
      </c>
      <c r="M19" s="110">
        <v>15</v>
      </c>
      <c r="N19" s="110">
        <v>20</v>
      </c>
      <c r="O19" s="110">
        <v>24</v>
      </c>
      <c r="P19" s="110">
        <v>40</v>
      </c>
      <c r="Q19" s="111">
        <f t="shared" si="0"/>
        <v>2454.1999999999998</v>
      </c>
      <c r="R19" s="110">
        <v>30</v>
      </c>
      <c r="S19" s="112">
        <f t="shared" si="4"/>
        <v>4746</v>
      </c>
      <c r="T19" s="111">
        <f t="shared" si="1"/>
        <v>7230.2</v>
      </c>
    </row>
    <row r="20" spans="1:20" x14ac:dyDescent="0.3">
      <c r="A20" s="105">
        <v>11</v>
      </c>
      <c r="B20" s="106">
        <v>30</v>
      </c>
      <c r="C20" s="107">
        <f t="shared" si="2"/>
        <v>2073.5</v>
      </c>
      <c r="D20" s="108">
        <v>84.5</v>
      </c>
      <c r="E20" s="108">
        <v>99</v>
      </c>
      <c r="F20" s="108">
        <f t="shared" si="3"/>
        <v>31.9</v>
      </c>
      <c r="G20" s="109">
        <v>72</v>
      </c>
      <c r="H20" s="110">
        <v>59</v>
      </c>
      <c r="I20" s="110">
        <v>28.2</v>
      </c>
      <c r="J20" s="110">
        <v>22.55</v>
      </c>
      <c r="K20" s="110">
        <v>22</v>
      </c>
      <c r="L20" s="108">
        <v>35</v>
      </c>
      <c r="M20" s="110">
        <v>15</v>
      </c>
      <c r="N20" s="110">
        <v>20</v>
      </c>
      <c r="O20" s="110">
        <v>24</v>
      </c>
      <c r="P20" s="110">
        <v>40</v>
      </c>
      <c r="Q20" s="111">
        <f t="shared" si="0"/>
        <v>2656.65</v>
      </c>
      <c r="R20" s="110">
        <v>33</v>
      </c>
      <c r="S20" s="112">
        <f t="shared" si="4"/>
        <v>5220.6000000000004</v>
      </c>
      <c r="T20" s="111">
        <f t="shared" si="1"/>
        <v>7910.25</v>
      </c>
    </row>
    <row r="21" spans="1:20" x14ac:dyDescent="0.3">
      <c r="A21" s="105">
        <v>12</v>
      </c>
      <c r="B21" s="106">
        <v>30</v>
      </c>
      <c r="C21" s="107">
        <v>2261.5</v>
      </c>
      <c r="D21" s="108">
        <v>84.5</v>
      </c>
      <c r="E21" s="108">
        <v>108</v>
      </c>
      <c r="F21" s="108">
        <f t="shared" si="3"/>
        <v>34.799999999999997</v>
      </c>
      <c r="G21" s="109">
        <v>72</v>
      </c>
      <c r="H21" s="110">
        <v>59</v>
      </c>
      <c r="I21" s="110">
        <v>28.2</v>
      </c>
      <c r="J21" s="110">
        <v>24.6</v>
      </c>
      <c r="K21" s="110">
        <v>22</v>
      </c>
      <c r="L21" s="108">
        <v>35</v>
      </c>
      <c r="M21" s="110">
        <v>15</v>
      </c>
      <c r="N21" s="110">
        <v>20</v>
      </c>
      <c r="O21" s="110">
        <v>24</v>
      </c>
      <c r="P21" s="110">
        <v>40</v>
      </c>
      <c r="Q21" s="111">
        <f t="shared" si="0"/>
        <v>2858.6</v>
      </c>
      <c r="R21" s="110">
        <v>36</v>
      </c>
      <c r="S21" s="112">
        <f t="shared" si="4"/>
        <v>5695.2000000000007</v>
      </c>
      <c r="T21" s="111">
        <f t="shared" si="1"/>
        <v>8589.8000000000011</v>
      </c>
    </row>
    <row r="22" spans="1:20" x14ac:dyDescent="0.3">
      <c r="A22" s="113"/>
      <c r="B22" s="114"/>
      <c r="C22" s="115"/>
      <c r="D22" s="115"/>
      <c r="E22" s="115"/>
      <c r="F22" s="115"/>
      <c r="G22" s="116"/>
      <c r="H22" s="117"/>
      <c r="I22" s="117"/>
      <c r="J22" s="117"/>
      <c r="K22" s="117"/>
      <c r="L22" s="117"/>
      <c r="M22" s="118"/>
      <c r="N22" s="117"/>
      <c r="O22" s="117"/>
      <c r="P22" s="117"/>
      <c r="Q22" s="117"/>
      <c r="R22" s="117"/>
      <c r="S22" s="117"/>
      <c r="T22" s="117"/>
    </row>
    <row r="23" spans="1:20" x14ac:dyDescent="0.3">
      <c r="A23" s="119" t="s">
        <v>838</v>
      </c>
      <c r="B23" s="120"/>
      <c r="C23" s="121"/>
      <c r="D23" s="122"/>
      <c r="E23" s="122"/>
      <c r="F23" s="122"/>
      <c r="G23" s="123"/>
      <c r="H23" s="124"/>
      <c r="I23" s="124"/>
      <c r="J23" s="124"/>
      <c r="K23" s="124"/>
      <c r="L23" s="125"/>
      <c r="M23" s="126"/>
      <c r="N23" s="127"/>
      <c r="O23" s="125"/>
      <c r="P23" s="127"/>
      <c r="Q23" s="128"/>
      <c r="R23" s="129"/>
      <c r="S23" s="127"/>
      <c r="T23" s="128"/>
    </row>
    <row r="24" spans="1:20" x14ac:dyDescent="0.3">
      <c r="A24" s="130" t="s">
        <v>839</v>
      </c>
      <c r="B24" s="131">
        <f>+B21</f>
        <v>30</v>
      </c>
      <c r="C24" s="132">
        <f>+C21</f>
        <v>2261.5</v>
      </c>
      <c r="D24" s="132">
        <v>84.5</v>
      </c>
      <c r="E24" s="133">
        <v>108</v>
      </c>
      <c r="F24" s="133">
        <v>34.799999999999997</v>
      </c>
      <c r="G24" s="134">
        <v>72</v>
      </c>
      <c r="H24" s="134">
        <v>59</v>
      </c>
      <c r="I24" s="134">
        <v>28.2</v>
      </c>
      <c r="J24" s="134">
        <v>24.6</v>
      </c>
      <c r="K24" s="134">
        <v>22</v>
      </c>
      <c r="L24" s="135">
        <v>35</v>
      </c>
      <c r="M24" s="134">
        <v>15</v>
      </c>
      <c r="N24" s="136">
        <v>20</v>
      </c>
      <c r="O24" s="136">
        <v>24</v>
      </c>
      <c r="P24" s="136">
        <v>40</v>
      </c>
      <c r="Q24" s="136">
        <f t="shared" ref="Q24:S24" si="5">+Q21</f>
        <v>2858.6</v>
      </c>
      <c r="R24" s="137">
        <f t="shared" si="5"/>
        <v>36</v>
      </c>
      <c r="S24" s="138">
        <f t="shared" si="5"/>
        <v>5695.2000000000007</v>
      </c>
      <c r="T24" s="139">
        <f>SUM(Q24:S24)</f>
        <v>8589.8000000000011</v>
      </c>
    </row>
    <row r="25" spans="1:20" ht="15" thickBot="1" x14ac:dyDescent="0.35">
      <c r="A25" s="140"/>
      <c r="B25" s="141"/>
      <c r="C25" s="141"/>
      <c r="D25" s="142"/>
      <c r="E25" s="142"/>
      <c r="F25" s="142"/>
      <c r="G25" s="142"/>
      <c r="H25" s="142"/>
      <c r="I25" s="142"/>
      <c r="J25" s="142"/>
      <c r="K25" s="142"/>
      <c r="L25" s="142"/>
      <c r="M25" s="142"/>
      <c r="N25" s="142"/>
      <c r="O25" s="142"/>
      <c r="P25" s="142"/>
      <c r="Q25" s="142"/>
      <c r="R25" s="142"/>
      <c r="S25" s="142"/>
      <c r="T25" s="142"/>
    </row>
    <row r="26" spans="1:20" ht="15" thickBot="1" x14ac:dyDescent="0.35">
      <c r="A26" s="143" t="s">
        <v>840</v>
      </c>
      <c r="B26" s="144"/>
      <c r="C26" s="145"/>
      <c r="D26" s="146"/>
      <c r="E26" s="146"/>
      <c r="F26" s="146"/>
      <c r="G26" s="146"/>
      <c r="H26" s="146"/>
      <c r="I26" s="146"/>
      <c r="J26" s="146"/>
      <c r="K26" s="146"/>
      <c r="L26" s="146"/>
      <c r="M26" s="147"/>
      <c r="N26" s="146"/>
      <c r="O26" s="146"/>
      <c r="P26" s="146"/>
      <c r="Q26" s="146"/>
      <c r="R26" s="146"/>
      <c r="S26" s="146"/>
      <c r="T26" s="146"/>
    </row>
    <row r="27" spans="1:20" x14ac:dyDescent="0.3">
      <c r="A27" s="148"/>
      <c r="B27" s="149"/>
      <c r="C27" s="149"/>
      <c r="D27" s="117"/>
      <c r="E27" s="117"/>
      <c r="F27" s="117"/>
      <c r="G27" s="117"/>
      <c r="H27" s="117"/>
      <c r="I27" s="117"/>
      <c r="J27" s="117"/>
      <c r="K27" s="117"/>
      <c r="L27" s="117"/>
      <c r="M27" s="118"/>
      <c r="N27" s="117"/>
      <c r="O27" s="117"/>
      <c r="P27" s="117"/>
      <c r="Q27" s="117"/>
      <c r="R27" s="117"/>
      <c r="S27" s="117"/>
      <c r="T27" s="117"/>
    </row>
    <row r="28" spans="1:20" x14ac:dyDescent="0.3">
      <c r="A28" s="126" t="s">
        <v>841</v>
      </c>
      <c r="B28" s="150"/>
      <c r="C28" s="151"/>
      <c r="D28" s="124"/>
      <c r="E28" s="124"/>
      <c r="F28" s="124"/>
      <c r="G28" s="124"/>
      <c r="H28" s="124"/>
      <c r="I28" s="124"/>
      <c r="J28" s="124"/>
      <c r="K28" s="124"/>
      <c r="L28" s="125"/>
      <c r="M28" s="152"/>
      <c r="N28" s="125"/>
      <c r="O28" s="125"/>
      <c r="P28" s="127"/>
      <c r="Q28" s="128"/>
      <c r="R28" s="129"/>
      <c r="S28" s="127"/>
      <c r="T28" s="128"/>
    </row>
    <row r="29" spans="1:20" x14ac:dyDescent="0.3">
      <c r="A29" s="153" t="s">
        <v>842</v>
      </c>
      <c r="B29" s="132">
        <v>0</v>
      </c>
      <c r="C29" s="154">
        <v>0</v>
      </c>
      <c r="D29" s="155">
        <v>3</v>
      </c>
      <c r="E29" s="132">
        <v>0</v>
      </c>
      <c r="F29" s="132">
        <v>0</v>
      </c>
      <c r="G29" s="155">
        <v>0</v>
      </c>
      <c r="H29" s="155">
        <v>1</v>
      </c>
      <c r="I29" s="155">
        <v>0</v>
      </c>
      <c r="J29" s="155">
        <v>0</v>
      </c>
      <c r="K29" s="155">
        <v>-2</v>
      </c>
      <c r="L29" s="156">
        <v>2</v>
      </c>
      <c r="M29" s="156">
        <v>0</v>
      </c>
      <c r="N29" s="156">
        <v>0</v>
      </c>
      <c r="O29" s="156">
        <v>0</v>
      </c>
      <c r="P29" s="157">
        <v>0</v>
      </c>
      <c r="Q29" s="139">
        <f>SUM(B29:P29)</f>
        <v>4</v>
      </c>
      <c r="R29" s="158">
        <v>0</v>
      </c>
      <c r="S29" s="136">
        <v>0</v>
      </c>
      <c r="T29" s="139">
        <f>SUM(Q29,S29)</f>
        <v>4</v>
      </c>
    </row>
    <row r="30" spans="1:20" x14ac:dyDescent="0.3">
      <c r="A30" s="159"/>
      <c r="B30" s="160"/>
      <c r="C30" s="161"/>
      <c r="D30" s="162"/>
      <c r="E30" s="163"/>
      <c r="F30" s="162"/>
      <c r="G30" s="164"/>
      <c r="H30" s="162"/>
      <c r="I30" s="162"/>
      <c r="J30" s="162"/>
      <c r="K30" s="162"/>
      <c r="L30" s="165"/>
      <c r="M30" s="165"/>
      <c r="N30" s="165"/>
      <c r="O30" s="165"/>
      <c r="P30" s="166"/>
      <c r="Q30" s="167"/>
      <c r="R30" s="168"/>
      <c r="S30" s="169"/>
      <c r="T30" s="167"/>
    </row>
    <row r="31" spans="1:20" x14ac:dyDescent="0.3">
      <c r="A31" s="119" t="s">
        <v>843</v>
      </c>
      <c r="B31" s="170"/>
      <c r="C31" s="171"/>
      <c r="D31" s="126"/>
      <c r="E31" s="172"/>
      <c r="F31" s="173"/>
      <c r="G31" s="166"/>
      <c r="H31" s="126"/>
      <c r="I31" s="126"/>
      <c r="J31" s="126"/>
      <c r="K31" s="173"/>
      <c r="L31" s="152"/>
      <c r="M31" s="152"/>
      <c r="N31" s="152"/>
      <c r="O31" s="152"/>
      <c r="P31" s="174"/>
      <c r="Q31" s="175"/>
      <c r="R31" s="176"/>
      <c r="S31" s="174"/>
      <c r="T31" s="175"/>
    </row>
    <row r="32" spans="1:20" x14ac:dyDescent="0.3">
      <c r="A32" s="130" t="s">
        <v>839</v>
      </c>
      <c r="B32" s="177">
        <v>30</v>
      </c>
      <c r="C32" s="133">
        <v>2261.5</v>
      </c>
      <c r="D32" s="133">
        <f>+D24+D29</f>
        <v>87.5</v>
      </c>
      <c r="E32" s="132">
        <f>+E24+E29</f>
        <v>108</v>
      </c>
      <c r="F32" s="132">
        <f>+F24+F29</f>
        <v>34.799999999999997</v>
      </c>
      <c r="G32" s="132">
        <f t="shared" ref="G32:P32" si="6">+G24+G29</f>
        <v>72</v>
      </c>
      <c r="H32" s="132">
        <f t="shared" si="6"/>
        <v>60</v>
      </c>
      <c r="I32" s="133">
        <f t="shared" si="6"/>
        <v>28.2</v>
      </c>
      <c r="J32" s="133">
        <f t="shared" si="6"/>
        <v>24.6</v>
      </c>
      <c r="K32" s="132">
        <f t="shared" si="6"/>
        <v>20</v>
      </c>
      <c r="L32" s="133">
        <f t="shared" si="6"/>
        <v>37</v>
      </c>
      <c r="M32" s="178">
        <f>+M24+M29</f>
        <v>15</v>
      </c>
      <c r="N32" s="133">
        <f t="shared" si="6"/>
        <v>20</v>
      </c>
      <c r="O32" s="133">
        <f t="shared" si="6"/>
        <v>24</v>
      </c>
      <c r="P32" s="178">
        <f t="shared" si="6"/>
        <v>40</v>
      </c>
      <c r="Q32" s="179">
        <f>SUM(B32:P32)</f>
        <v>2862.6</v>
      </c>
      <c r="R32" s="180">
        <f>+R24+R29</f>
        <v>36</v>
      </c>
      <c r="S32" s="181">
        <f>S24</f>
        <v>5695.2000000000007</v>
      </c>
      <c r="T32" s="179">
        <f>SUM(Q32:S32)</f>
        <v>8593.8000000000011</v>
      </c>
    </row>
    <row r="33" spans="1:20" x14ac:dyDescent="0.3">
      <c r="A33" s="113"/>
      <c r="B33" s="182"/>
      <c r="C33" s="183"/>
      <c r="D33" s="183"/>
      <c r="E33" s="183"/>
      <c r="F33" s="183"/>
      <c r="G33" s="183"/>
      <c r="H33" s="183"/>
      <c r="I33" s="183"/>
      <c r="J33" s="183"/>
      <c r="K33" s="184"/>
      <c r="L33" s="185"/>
      <c r="M33" s="186"/>
      <c r="N33" s="183"/>
      <c r="O33" s="183"/>
      <c r="P33" s="183"/>
      <c r="Q33" s="183"/>
      <c r="R33" s="183"/>
      <c r="S33" s="183"/>
      <c r="T33" s="183"/>
    </row>
    <row r="34" spans="1:20" x14ac:dyDescent="0.3">
      <c r="A34" s="126" t="s">
        <v>844</v>
      </c>
      <c r="B34" s="119"/>
      <c r="C34" s="174"/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74"/>
      <c r="Q34" s="175"/>
      <c r="R34" s="176"/>
      <c r="S34" s="174"/>
      <c r="T34" s="175"/>
    </row>
    <row r="35" spans="1:20" x14ac:dyDescent="0.3">
      <c r="A35" s="153" t="s">
        <v>842</v>
      </c>
      <c r="B35" s="187">
        <f t="shared" ref="B35:P35" si="7">(B32/B24)-1</f>
        <v>0</v>
      </c>
      <c r="C35" s="188">
        <f t="shared" si="7"/>
        <v>0</v>
      </c>
      <c r="D35" s="189">
        <f t="shared" si="7"/>
        <v>3.5502958579881616E-2</v>
      </c>
      <c r="E35" s="190">
        <f t="shared" si="7"/>
        <v>0</v>
      </c>
      <c r="F35" s="190">
        <f t="shared" si="7"/>
        <v>0</v>
      </c>
      <c r="G35" s="190">
        <f t="shared" si="7"/>
        <v>0</v>
      </c>
      <c r="H35" s="190">
        <f t="shared" si="7"/>
        <v>1.6949152542372836E-2</v>
      </c>
      <c r="I35" s="190">
        <f t="shared" si="7"/>
        <v>0</v>
      </c>
      <c r="J35" s="190">
        <f t="shared" si="7"/>
        <v>0</v>
      </c>
      <c r="K35" s="190">
        <f t="shared" si="7"/>
        <v>-9.0909090909090939E-2</v>
      </c>
      <c r="L35" s="190">
        <f t="shared" si="7"/>
        <v>5.7142857142857162E-2</v>
      </c>
      <c r="M35" s="190">
        <f t="shared" si="7"/>
        <v>0</v>
      </c>
      <c r="N35" s="190">
        <f t="shared" si="7"/>
        <v>0</v>
      </c>
      <c r="O35" s="190">
        <f t="shared" si="7"/>
        <v>0</v>
      </c>
      <c r="P35" s="190">
        <f t="shared" si="7"/>
        <v>0</v>
      </c>
      <c r="Q35" s="191">
        <f>(Q32/Q24)-1</f>
        <v>1.3992863639544773E-3</v>
      </c>
      <c r="R35" s="192">
        <f>(R32/R24)-1</f>
        <v>0</v>
      </c>
      <c r="S35" s="193">
        <f>(S32/S24)-1</f>
        <v>0</v>
      </c>
      <c r="T35" s="191">
        <f>(T32/T24)-1</f>
        <v>4.6566858366903219E-4</v>
      </c>
    </row>
    <row r="36" spans="1:20" x14ac:dyDescent="0.3">
      <c r="A36" s="194" t="s">
        <v>845</v>
      </c>
      <c r="B36" s="195"/>
      <c r="C36" s="196"/>
      <c r="D36" s="194" t="s">
        <v>846</v>
      </c>
      <c r="E36" s="194"/>
      <c r="F36" s="194"/>
      <c r="G36" s="194"/>
      <c r="H36" s="194" t="s">
        <v>847</v>
      </c>
      <c r="I36" s="194"/>
      <c r="J36" s="194"/>
      <c r="K36" s="194" t="s">
        <v>848</v>
      </c>
      <c r="L36" s="194" t="s">
        <v>849</v>
      </c>
      <c r="M36" s="194"/>
      <c r="N36" s="194"/>
      <c r="O36" s="194"/>
      <c r="P36" s="197"/>
      <c r="Q36" s="196"/>
      <c r="R36" s="194"/>
      <c r="S36" s="198"/>
      <c r="T36" s="194"/>
    </row>
    <row r="37" spans="1:20" ht="15" thickBot="1" x14ac:dyDescent="0.35">
      <c r="A37" s="143" t="s">
        <v>850</v>
      </c>
      <c r="B37" s="199"/>
      <c r="C37" s="146"/>
      <c r="D37" s="146"/>
      <c r="E37" s="146"/>
      <c r="F37" s="146"/>
      <c r="G37" s="146"/>
      <c r="H37" s="146"/>
      <c r="I37" s="146"/>
      <c r="J37" s="146"/>
      <c r="K37" s="146"/>
      <c r="L37" s="146"/>
      <c r="M37" s="147"/>
      <c r="N37" s="146"/>
      <c r="O37" s="146"/>
      <c r="P37" s="146"/>
      <c r="Q37" s="146"/>
      <c r="R37" s="146"/>
      <c r="S37" s="146"/>
      <c r="T37" s="146"/>
    </row>
    <row r="38" spans="1:20" x14ac:dyDescent="0.3">
      <c r="A38" s="148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8"/>
      <c r="N38" s="117"/>
      <c r="O38" s="117"/>
      <c r="P38" s="117"/>
      <c r="Q38" s="117"/>
      <c r="R38" s="117"/>
      <c r="S38" s="117"/>
      <c r="T38" s="117"/>
    </row>
    <row r="39" spans="1:20" x14ac:dyDescent="0.3">
      <c r="A39" s="126" t="s">
        <v>841</v>
      </c>
      <c r="B39" s="124"/>
      <c r="C39" s="127"/>
      <c r="D39" s="124"/>
      <c r="E39" s="124"/>
      <c r="F39" s="124"/>
      <c r="G39" s="124"/>
      <c r="H39" s="124"/>
      <c r="I39" s="124"/>
      <c r="J39" s="124"/>
      <c r="K39" s="124"/>
      <c r="L39" s="125"/>
      <c r="M39" s="126"/>
      <c r="N39" s="127"/>
      <c r="O39" s="124"/>
      <c r="P39" s="125"/>
      <c r="Q39" s="128"/>
      <c r="R39" s="129"/>
      <c r="S39" s="200"/>
      <c r="T39" s="128"/>
    </row>
    <row r="40" spans="1:20" x14ac:dyDescent="0.3">
      <c r="A40" s="153" t="s">
        <v>842</v>
      </c>
      <c r="B40" s="155">
        <v>0</v>
      </c>
      <c r="C40" s="155">
        <v>0</v>
      </c>
      <c r="D40" s="155">
        <v>3</v>
      </c>
      <c r="E40" s="155">
        <v>0</v>
      </c>
      <c r="F40" s="132">
        <v>0</v>
      </c>
      <c r="G40" s="155">
        <v>0</v>
      </c>
      <c r="H40" s="155">
        <v>1</v>
      </c>
      <c r="I40" s="155">
        <v>0</v>
      </c>
      <c r="J40" s="155">
        <v>0</v>
      </c>
      <c r="K40" s="155">
        <v>0</v>
      </c>
      <c r="L40" s="156">
        <v>2</v>
      </c>
      <c r="M40" s="155">
        <v>0</v>
      </c>
      <c r="N40" s="157">
        <v>0</v>
      </c>
      <c r="O40" s="155">
        <v>0</v>
      </c>
      <c r="P40" s="156">
        <v>0</v>
      </c>
      <c r="Q40" s="139">
        <f>SUM(B40:P40)</f>
        <v>6</v>
      </c>
      <c r="R40" s="158">
        <v>0</v>
      </c>
      <c r="S40" s="201"/>
      <c r="T40" s="139">
        <f>SUM(Q40:S40)</f>
        <v>6</v>
      </c>
    </row>
    <row r="41" spans="1:20" x14ac:dyDescent="0.3">
      <c r="A41" s="159"/>
      <c r="B41" s="162"/>
      <c r="C41" s="169"/>
      <c r="D41" s="162"/>
      <c r="E41" s="162"/>
      <c r="F41" s="160"/>
      <c r="G41" s="164"/>
      <c r="H41" s="162"/>
      <c r="I41" s="162"/>
      <c r="J41" s="162"/>
      <c r="K41" s="162"/>
      <c r="L41" s="165"/>
      <c r="M41" s="164"/>
      <c r="N41" s="166"/>
      <c r="O41" s="162"/>
      <c r="P41" s="165"/>
      <c r="Q41" s="167"/>
      <c r="R41" s="168"/>
      <c r="S41" s="202"/>
      <c r="T41" s="167"/>
    </row>
    <row r="42" spans="1:20" x14ac:dyDescent="0.3">
      <c r="A42" s="119" t="s">
        <v>851</v>
      </c>
      <c r="B42" s="119"/>
      <c r="C42" s="174"/>
      <c r="D42" s="126"/>
      <c r="E42" s="126"/>
      <c r="F42" s="203"/>
      <c r="G42" s="166"/>
      <c r="H42" s="126"/>
      <c r="I42" s="126"/>
      <c r="J42" s="126"/>
      <c r="K42" s="173"/>
      <c r="L42" s="152"/>
      <c r="M42" s="173"/>
      <c r="N42" s="204"/>
      <c r="O42" s="173"/>
      <c r="P42" s="205"/>
      <c r="Q42" s="175"/>
      <c r="R42" s="176"/>
      <c r="S42" s="206"/>
      <c r="T42" s="175"/>
    </row>
    <row r="43" spans="1:20" x14ac:dyDescent="0.3">
      <c r="A43" s="130" t="s">
        <v>839</v>
      </c>
      <c r="B43" s="177">
        <f t="shared" ref="B43:P43" si="8">+B32+B40</f>
        <v>30</v>
      </c>
      <c r="C43" s="133">
        <v>2261.5</v>
      </c>
      <c r="D43" s="133">
        <f t="shared" si="8"/>
        <v>90.5</v>
      </c>
      <c r="E43" s="133">
        <f t="shared" si="8"/>
        <v>108</v>
      </c>
      <c r="F43" s="133">
        <f t="shared" si="8"/>
        <v>34.799999999999997</v>
      </c>
      <c r="G43" s="133">
        <f t="shared" si="8"/>
        <v>72</v>
      </c>
      <c r="H43" s="133">
        <f t="shared" si="8"/>
        <v>61</v>
      </c>
      <c r="I43" s="133">
        <f t="shared" si="8"/>
        <v>28.2</v>
      </c>
      <c r="J43" s="133">
        <f t="shared" si="8"/>
        <v>24.6</v>
      </c>
      <c r="K43" s="132">
        <f t="shared" si="8"/>
        <v>20</v>
      </c>
      <c r="L43" s="133">
        <f t="shared" si="8"/>
        <v>39</v>
      </c>
      <c r="M43" s="178">
        <f t="shared" si="8"/>
        <v>15</v>
      </c>
      <c r="N43" s="178">
        <f t="shared" si="8"/>
        <v>20</v>
      </c>
      <c r="O43" s="178">
        <f t="shared" si="8"/>
        <v>24</v>
      </c>
      <c r="P43" s="178">
        <f t="shared" si="8"/>
        <v>40</v>
      </c>
      <c r="Q43" s="179">
        <f>SUM(B43:P43)</f>
        <v>2868.6</v>
      </c>
      <c r="R43" s="133">
        <f>+R32+R40</f>
        <v>36</v>
      </c>
      <c r="S43" s="133">
        <f>+S32+S40</f>
        <v>5695.2000000000007</v>
      </c>
      <c r="T43" s="179">
        <f>SUM(Q43:S43)</f>
        <v>8599.8000000000011</v>
      </c>
    </row>
    <row r="44" spans="1:20" x14ac:dyDescent="0.3">
      <c r="A44" s="113"/>
      <c r="B44" s="207"/>
      <c r="C44" s="118"/>
      <c r="D44" s="118"/>
      <c r="E44" s="118"/>
      <c r="F44" s="118"/>
      <c r="G44" s="118"/>
      <c r="H44" s="118"/>
      <c r="I44" s="118"/>
      <c r="J44" s="118"/>
      <c r="K44" s="118"/>
      <c r="L44" s="118"/>
      <c r="M44" s="208"/>
      <c r="N44" s="118"/>
      <c r="O44" s="118"/>
      <c r="P44" s="208"/>
      <c r="Q44" s="118"/>
      <c r="R44" s="118"/>
      <c r="S44" s="118"/>
      <c r="T44" s="118"/>
    </row>
    <row r="45" spans="1:20" x14ac:dyDescent="0.3">
      <c r="A45" s="126" t="s">
        <v>844</v>
      </c>
      <c r="B45" s="126"/>
      <c r="C45" s="126"/>
      <c r="D45" s="126"/>
      <c r="E45" s="126"/>
      <c r="F45" s="174"/>
      <c r="G45" s="126"/>
      <c r="H45" s="126"/>
      <c r="I45" s="174"/>
      <c r="J45" s="126"/>
      <c r="K45" s="174"/>
      <c r="L45" s="126"/>
      <c r="M45" s="126"/>
      <c r="N45" s="174"/>
      <c r="O45" s="126"/>
      <c r="P45" s="152"/>
      <c r="Q45" s="209"/>
      <c r="R45" s="176"/>
      <c r="S45" s="206"/>
      <c r="T45" s="175"/>
    </row>
    <row r="46" spans="1:20" x14ac:dyDescent="0.3">
      <c r="A46" s="153" t="s">
        <v>842</v>
      </c>
      <c r="B46" s="188">
        <f t="shared" ref="B46:T46" si="9">(B43/B32)-1</f>
        <v>0</v>
      </c>
      <c r="C46" s="188">
        <f t="shared" si="9"/>
        <v>0</v>
      </c>
      <c r="D46" s="188">
        <f t="shared" si="9"/>
        <v>3.4285714285714253E-2</v>
      </c>
      <c r="E46" s="188">
        <f t="shared" si="9"/>
        <v>0</v>
      </c>
      <c r="F46" s="188">
        <f t="shared" si="9"/>
        <v>0</v>
      </c>
      <c r="G46" s="188">
        <f t="shared" si="9"/>
        <v>0</v>
      </c>
      <c r="H46" s="188">
        <f t="shared" si="9"/>
        <v>1.6666666666666607E-2</v>
      </c>
      <c r="I46" s="188">
        <f t="shared" si="9"/>
        <v>0</v>
      </c>
      <c r="J46" s="188">
        <f t="shared" si="9"/>
        <v>0</v>
      </c>
      <c r="K46" s="188">
        <f t="shared" si="9"/>
        <v>0</v>
      </c>
      <c r="L46" s="190">
        <f t="shared" si="9"/>
        <v>5.4054054054053946E-2</v>
      </c>
      <c r="M46" s="188">
        <f t="shared" si="9"/>
        <v>0</v>
      </c>
      <c r="N46" s="190">
        <f t="shared" si="9"/>
        <v>0</v>
      </c>
      <c r="O46" s="190">
        <f t="shared" si="9"/>
        <v>0</v>
      </c>
      <c r="P46" s="190">
        <f t="shared" si="9"/>
        <v>0</v>
      </c>
      <c r="Q46" s="210">
        <f t="shared" si="9"/>
        <v>2.0959966464053625E-3</v>
      </c>
      <c r="R46" s="193">
        <f t="shared" si="9"/>
        <v>0</v>
      </c>
      <c r="S46" s="211">
        <f t="shared" si="9"/>
        <v>0</v>
      </c>
      <c r="T46" s="191">
        <f t="shared" si="9"/>
        <v>6.9817775605662824E-4</v>
      </c>
    </row>
  </sheetData>
  <mergeCells count="3">
    <mergeCell ref="A1:T1"/>
    <mergeCell ref="A2:T2"/>
    <mergeCell ref="A3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C9617-3EF4-4E02-8610-2FF2C4DC5144}">
  <sheetPr>
    <tabColor theme="9" tint="0.39997558519241921"/>
  </sheetPr>
  <dimension ref="A1:S261"/>
  <sheetViews>
    <sheetView topLeftCell="A13" zoomScale="97" workbookViewId="0">
      <selection activeCell="E250" sqref="E250"/>
    </sheetView>
  </sheetViews>
  <sheetFormatPr defaultRowHeight="14.4" x14ac:dyDescent="0.3"/>
  <cols>
    <col min="1" max="1" width="12" customWidth="1"/>
    <col min="2" max="2" width="10.6640625" bestFit="1" customWidth="1"/>
    <col min="3" max="3" width="5.44140625" bestFit="1" customWidth="1"/>
    <col min="4" max="4" width="11.44140625" bestFit="1" customWidth="1"/>
    <col min="5" max="5" width="14.33203125" style="11" customWidth="1"/>
    <col min="6" max="6" width="27" customWidth="1"/>
    <col min="7" max="7" width="4.33203125" bestFit="1" customWidth="1"/>
    <col min="8" max="8" width="14.109375" bestFit="1" customWidth="1"/>
    <col min="9" max="9" width="7.33203125" bestFit="1" customWidth="1"/>
    <col min="10" max="11" width="22.6640625" customWidth="1"/>
    <col min="12" max="12" width="33.33203125" customWidth="1"/>
    <col min="13" max="14" width="22.6640625" customWidth="1"/>
    <col min="15" max="15" width="16.6640625" customWidth="1"/>
    <col min="17" max="17" width="19.44140625" customWidth="1"/>
    <col min="18" max="18" width="14.33203125" bestFit="1" customWidth="1"/>
    <col min="19" max="19" width="11.6640625" customWidth="1"/>
  </cols>
  <sheetData>
    <row r="1" spans="1:19" x14ac:dyDescent="0.3">
      <c r="A1" s="9"/>
      <c r="B1" s="10"/>
      <c r="C1" s="10"/>
      <c r="D1" s="10"/>
      <c r="E1" s="2"/>
      <c r="F1" s="3" t="s">
        <v>405</v>
      </c>
    </row>
    <row r="3" spans="1:19" x14ac:dyDescent="0.3">
      <c r="E3" s="11" t="s">
        <v>897</v>
      </c>
    </row>
    <row r="4" spans="1:19" x14ac:dyDescent="0.3">
      <c r="A4" t="s">
        <v>406</v>
      </c>
      <c r="B4" t="s">
        <v>407</v>
      </c>
      <c r="C4" t="s">
        <v>408</v>
      </c>
      <c r="D4" t="s">
        <v>409</v>
      </c>
      <c r="E4" s="11" t="s">
        <v>410</v>
      </c>
      <c r="F4" t="s">
        <v>411</v>
      </c>
      <c r="G4" t="s">
        <v>412</v>
      </c>
      <c r="H4" t="s">
        <v>413</v>
      </c>
      <c r="I4" t="s">
        <v>414</v>
      </c>
      <c r="J4" t="s">
        <v>415</v>
      </c>
      <c r="K4" t="s">
        <v>258</v>
      </c>
      <c r="L4" t="s">
        <v>416</v>
      </c>
      <c r="M4" t="s">
        <v>417</v>
      </c>
      <c r="Q4" t="s">
        <v>415</v>
      </c>
    </row>
    <row r="5" spans="1:19" x14ac:dyDescent="0.3">
      <c r="A5" t="s">
        <v>418</v>
      </c>
      <c r="B5" t="s">
        <v>419</v>
      </c>
      <c r="C5" t="s">
        <v>420</v>
      </c>
      <c r="D5">
        <v>110719</v>
      </c>
      <c r="E5" s="11">
        <f>INDEX('Operating Budget Worksheet'!L:L,MATCH('Operating Budget Load'!K5,'Operating Budget Worksheet'!F:F,0))</f>
        <v>6650</v>
      </c>
      <c r="F5" t="s">
        <v>421</v>
      </c>
      <c r="G5" t="s">
        <v>422</v>
      </c>
      <c r="H5" t="s">
        <v>9</v>
      </c>
      <c r="I5" t="s">
        <v>11</v>
      </c>
      <c r="J5" t="s">
        <v>13</v>
      </c>
      <c r="K5" t="s">
        <v>423</v>
      </c>
      <c r="L5" t="s">
        <v>14</v>
      </c>
      <c r="M5" t="s">
        <v>10</v>
      </c>
      <c r="P5">
        <v>1</v>
      </c>
      <c r="Q5" t="s">
        <v>41</v>
      </c>
      <c r="R5" s="1" t="e">
        <f>SUMIF(J:J,Q5,#REF!)</f>
        <v>#REF!</v>
      </c>
      <c r="S5" s="4"/>
    </row>
    <row r="6" spans="1:19" x14ac:dyDescent="0.3">
      <c r="A6" t="s">
        <v>418</v>
      </c>
      <c r="B6" t="s">
        <v>419</v>
      </c>
      <c r="C6" t="s">
        <v>420</v>
      </c>
      <c r="D6">
        <v>110719</v>
      </c>
      <c r="E6" s="11">
        <f>INDEX('Operating Budget Worksheet'!L:L,MATCH('Operating Budget Load'!K6,'Operating Budget Worksheet'!F:F,0))</f>
        <v>12000</v>
      </c>
      <c r="F6" t="s">
        <v>424</v>
      </c>
      <c r="G6" t="s">
        <v>422</v>
      </c>
      <c r="H6" t="s">
        <v>9</v>
      </c>
      <c r="I6" t="s">
        <v>16</v>
      </c>
      <c r="J6" t="s">
        <v>13</v>
      </c>
      <c r="K6" t="s">
        <v>425</v>
      </c>
      <c r="L6" t="s">
        <v>14</v>
      </c>
      <c r="M6" t="s">
        <v>10</v>
      </c>
      <c r="P6">
        <v>2</v>
      </c>
      <c r="Q6" t="s">
        <v>426</v>
      </c>
      <c r="R6" s="1" t="e">
        <f>SUMIF(J:J,Q6,#REF!)</f>
        <v>#REF!</v>
      </c>
      <c r="S6" s="4"/>
    </row>
    <row r="7" spans="1:19" x14ac:dyDescent="0.3">
      <c r="A7" t="s">
        <v>418</v>
      </c>
      <c r="B7" t="s">
        <v>419</v>
      </c>
      <c r="C7" t="s">
        <v>420</v>
      </c>
      <c r="D7">
        <v>110719</v>
      </c>
      <c r="E7" s="11">
        <f>INDEX('Operating Budget Worksheet'!L:L,MATCH('Operating Budget Load'!K7,'Operating Budget Worksheet'!F:F,0))</f>
        <v>18000</v>
      </c>
      <c r="F7" t="s">
        <v>427</v>
      </c>
      <c r="G7" t="s">
        <v>422</v>
      </c>
      <c r="H7" t="s">
        <v>9</v>
      </c>
      <c r="I7" t="s">
        <v>18</v>
      </c>
      <c r="J7" t="s">
        <v>13</v>
      </c>
      <c r="K7" t="s">
        <v>428</v>
      </c>
      <c r="L7" t="s">
        <v>14</v>
      </c>
      <c r="M7" t="s">
        <v>10</v>
      </c>
      <c r="P7">
        <v>3</v>
      </c>
      <c r="Q7" t="s">
        <v>429</v>
      </c>
      <c r="R7" s="1" t="e">
        <f>SUMIF(J:J,Q7,#REF!)</f>
        <v>#REF!</v>
      </c>
      <c r="S7" s="4"/>
    </row>
    <row r="8" spans="1:19" x14ac:dyDescent="0.3">
      <c r="A8" t="s">
        <v>418</v>
      </c>
      <c r="B8" t="s">
        <v>419</v>
      </c>
      <c r="C8" t="s">
        <v>420</v>
      </c>
      <c r="D8">
        <v>110719</v>
      </c>
      <c r="E8" s="11">
        <f>INDEX('Operating Budget Worksheet'!L:L,MATCH('Operating Budget Load'!K8,'Operating Budget Worksheet'!F:F,0))</f>
        <v>54000</v>
      </c>
      <c r="F8" t="s">
        <v>430</v>
      </c>
      <c r="G8" t="s">
        <v>422</v>
      </c>
      <c r="H8" t="s">
        <v>9</v>
      </c>
      <c r="I8" t="s">
        <v>20</v>
      </c>
      <c r="J8" t="s">
        <v>13</v>
      </c>
      <c r="K8" t="s">
        <v>431</v>
      </c>
      <c r="L8" t="s">
        <v>14</v>
      </c>
      <c r="M8" t="s">
        <v>10</v>
      </c>
      <c r="P8">
        <v>4</v>
      </c>
      <c r="Q8" t="s">
        <v>30</v>
      </c>
      <c r="R8" s="1" t="e">
        <f>SUMIF(J:J,Q8,#REF!)</f>
        <v>#REF!</v>
      </c>
      <c r="S8" s="4"/>
    </row>
    <row r="9" spans="1:19" x14ac:dyDescent="0.3">
      <c r="A9" t="s">
        <v>418</v>
      </c>
      <c r="B9" t="s">
        <v>419</v>
      </c>
      <c r="C9" t="s">
        <v>420</v>
      </c>
      <c r="D9">
        <v>110719</v>
      </c>
      <c r="E9" s="11">
        <f>INDEX('Operating Budget Worksheet'!L:L,MATCH('Operating Budget Load'!K9,'Operating Budget Worksheet'!F:F,0))</f>
        <v>30000</v>
      </c>
      <c r="F9" t="s">
        <v>432</v>
      </c>
      <c r="G9" t="s">
        <v>422</v>
      </c>
      <c r="H9" t="s">
        <v>9</v>
      </c>
      <c r="I9">
        <v>62750</v>
      </c>
      <c r="J9" t="s">
        <v>13</v>
      </c>
      <c r="K9" t="s">
        <v>433</v>
      </c>
      <c r="L9" t="s">
        <v>14</v>
      </c>
      <c r="M9" t="s">
        <v>10</v>
      </c>
      <c r="P9">
        <v>5</v>
      </c>
      <c r="Q9" t="s">
        <v>13</v>
      </c>
      <c r="R9" s="1" t="e">
        <f>SUMIF(J:J,Q9,#REF!)</f>
        <v>#REF!</v>
      </c>
      <c r="S9" s="4"/>
    </row>
    <row r="10" spans="1:19" x14ac:dyDescent="0.3">
      <c r="A10" t="s">
        <v>418</v>
      </c>
      <c r="B10" t="s">
        <v>419</v>
      </c>
      <c r="C10" t="s">
        <v>420</v>
      </c>
      <c r="D10">
        <v>110719</v>
      </c>
      <c r="E10" s="11">
        <f>INDEX('Operating Budget Worksheet'!L:L,MATCH('Operating Budget Load'!K10,'Operating Budget Worksheet'!F:F,0))</f>
        <v>26000</v>
      </c>
      <c r="F10" t="s">
        <v>25</v>
      </c>
      <c r="G10" t="s">
        <v>422</v>
      </c>
      <c r="H10" t="s">
        <v>9</v>
      </c>
      <c r="I10" t="s">
        <v>24</v>
      </c>
      <c r="J10" t="s">
        <v>13</v>
      </c>
      <c r="K10" t="s">
        <v>434</v>
      </c>
      <c r="L10" t="s">
        <v>14</v>
      </c>
      <c r="M10" t="s">
        <v>10</v>
      </c>
      <c r="P10">
        <v>6</v>
      </c>
      <c r="Q10" t="s">
        <v>37</v>
      </c>
      <c r="R10" s="1" t="e">
        <f>SUMIF(J:J,Q10,#REF!)</f>
        <v>#REF!</v>
      </c>
      <c r="S10" s="4"/>
    </row>
    <row r="11" spans="1:19" x14ac:dyDescent="0.3">
      <c r="A11" t="s">
        <v>418</v>
      </c>
      <c r="B11" t="s">
        <v>419</v>
      </c>
      <c r="C11" t="s">
        <v>420</v>
      </c>
      <c r="D11">
        <v>110719</v>
      </c>
      <c r="E11" s="11">
        <f>INDEX('Operating Budget Worksheet'!L:L,MATCH('Operating Budget Load'!K11,'Operating Budget Worksheet'!F:F,0))</f>
        <v>11813</v>
      </c>
      <c r="F11" t="s">
        <v>435</v>
      </c>
      <c r="G11" t="s">
        <v>422</v>
      </c>
      <c r="H11" t="s">
        <v>26</v>
      </c>
      <c r="I11" t="s">
        <v>28</v>
      </c>
      <c r="J11" t="s">
        <v>30</v>
      </c>
      <c r="K11" t="s">
        <v>436</v>
      </c>
      <c r="L11" t="s">
        <v>31</v>
      </c>
      <c r="M11" t="s">
        <v>27</v>
      </c>
      <c r="P11">
        <v>7</v>
      </c>
      <c r="Q11" t="s">
        <v>437</v>
      </c>
      <c r="R11" s="1" t="e">
        <f>SUMIF(J:J,Q11,#REF!)</f>
        <v>#REF!</v>
      </c>
      <c r="S11" s="4"/>
    </row>
    <row r="12" spans="1:19" x14ac:dyDescent="0.3">
      <c r="A12" t="s">
        <v>418</v>
      </c>
      <c r="B12" t="s">
        <v>419</v>
      </c>
      <c r="C12" t="s">
        <v>420</v>
      </c>
      <c r="D12">
        <v>110719</v>
      </c>
      <c r="E12" s="11">
        <f>INDEX('Operating Budget Worksheet'!L:L,MATCH('Operating Budget Load'!K12,'Operating Budget Worksheet'!F:F,0))</f>
        <v>21785</v>
      </c>
      <c r="F12" t="s">
        <v>36</v>
      </c>
      <c r="G12" t="s">
        <v>422</v>
      </c>
      <c r="H12" t="s">
        <v>33</v>
      </c>
      <c r="I12" t="s">
        <v>35</v>
      </c>
      <c r="J12" t="s">
        <v>37</v>
      </c>
      <c r="K12" t="s">
        <v>438</v>
      </c>
      <c r="L12" t="s">
        <v>31</v>
      </c>
      <c r="M12" t="s">
        <v>34</v>
      </c>
      <c r="P12">
        <v>8</v>
      </c>
      <c r="Q12" t="s">
        <v>439</v>
      </c>
      <c r="R12" s="1" t="e">
        <f>SUMIF(J:J,Q12,#REF!)</f>
        <v>#REF!</v>
      </c>
      <c r="S12" s="4"/>
    </row>
    <row r="13" spans="1:19" x14ac:dyDescent="0.3">
      <c r="A13" t="s">
        <v>418</v>
      </c>
      <c r="B13" t="s">
        <v>419</v>
      </c>
      <c r="C13" t="s">
        <v>420</v>
      </c>
      <c r="D13">
        <v>110719</v>
      </c>
      <c r="E13" s="11">
        <f>INDEX('Operating Budget Worksheet'!L:L,MATCH('Operating Budget Load'!K13,'Operating Budget Worksheet'!F:F,0))</f>
        <v>8138.65</v>
      </c>
      <c r="F13" t="s">
        <v>424</v>
      </c>
      <c r="G13" t="s">
        <v>422</v>
      </c>
      <c r="H13" t="s">
        <v>39</v>
      </c>
      <c r="I13" t="s">
        <v>16</v>
      </c>
      <c r="J13" t="s">
        <v>41</v>
      </c>
      <c r="K13" t="s">
        <v>440</v>
      </c>
      <c r="L13" t="s">
        <v>14</v>
      </c>
      <c r="M13" t="s">
        <v>40</v>
      </c>
      <c r="Q13" t="s">
        <v>441</v>
      </c>
      <c r="R13" s="5" t="e">
        <f>SUM(R5:R12)</f>
        <v>#REF!</v>
      </c>
    </row>
    <row r="14" spans="1:19" x14ac:dyDescent="0.3">
      <c r="A14" t="s">
        <v>418</v>
      </c>
      <c r="B14" t="s">
        <v>419</v>
      </c>
      <c r="C14" t="s">
        <v>420</v>
      </c>
      <c r="D14">
        <v>110719</v>
      </c>
      <c r="E14" s="11">
        <f>INDEX('Operating Budget Worksheet'!L:L,MATCH('Operating Budget Load'!K14,'Operating Budget Worksheet'!F:F,0))</f>
        <v>201.09</v>
      </c>
      <c r="F14" t="s">
        <v>427</v>
      </c>
      <c r="G14" t="s">
        <v>422</v>
      </c>
      <c r="H14" t="s">
        <v>39</v>
      </c>
      <c r="I14" t="s">
        <v>18</v>
      </c>
      <c r="J14" t="s">
        <v>41</v>
      </c>
      <c r="K14" t="s">
        <v>442</v>
      </c>
      <c r="L14" t="s">
        <v>14</v>
      </c>
      <c r="M14" t="s">
        <v>40</v>
      </c>
    </row>
    <row r="15" spans="1:19" x14ac:dyDescent="0.3">
      <c r="A15" t="s">
        <v>418</v>
      </c>
      <c r="B15" t="s">
        <v>419</v>
      </c>
      <c r="C15" t="s">
        <v>420</v>
      </c>
      <c r="D15">
        <v>110719</v>
      </c>
      <c r="E15" s="11">
        <f>INDEX('Operating Budget Worksheet'!L:L,MATCH('Operating Budget Load'!K15,'Operating Budget Worksheet'!F:F,0))</f>
        <v>186.2</v>
      </c>
      <c r="F15" t="s">
        <v>430</v>
      </c>
      <c r="G15" t="s">
        <v>422</v>
      </c>
      <c r="H15" t="s">
        <v>39</v>
      </c>
      <c r="I15" t="s">
        <v>20</v>
      </c>
      <c r="J15" t="s">
        <v>41</v>
      </c>
      <c r="K15" t="s">
        <v>443</v>
      </c>
      <c r="L15" t="s">
        <v>14</v>
      </c>
      <c r="M15" t="s">
        <v>40</v>
      </c>
    </row>
    <row r="16" spans="1:19" x14ac:dyDescent="0.3">
      <c r="A16" t="s">
        <v>418</v>
      </c>
      <c r="B16" t="s">
        <v>419</v>
      </c>
      <c r="C16" t="s">
        <v>420</v>
      </c>
      <c r="D16">
        <v>110719</v>
      </c>
      <c r="E16" s="11">
        <f>INDEX('Operating Budget Worksheet'!L:L,MATCH('Operating Budget Load'!K16,'Operating Budget Worksheet'!F:F,0))</f>
        <v>1330</v>
      </c>
      <c r="F16" t="s">
        <v>444</v>
      </c>
      <c r="G16" t="s">
        <v>422</v>
      </c>
      <c r="H16" t="s">
        <v>39</v>
      </c>
      <c r="I16" t="s">
        <v>43</v>
      </c>
      <c r="J16" t="s">
        <v>41</v>
      </c>
      <c r="K16" t="s">
        <v>445</v>
      </c>
      <c r="L16" t="s">
        <v>14</v>
      </c>
      <c r="M16" t="s">
        <v>40</v>
      </c>
    </row>
    <row r="17" spans="1:19" x14ac:dyDescent="0.3">
      <c r="A17" t="s">
        <v>418</v>
      </c>
      <c r="B17" t="s">
        <v>419</v>
      </c>
      <c r="C17" t="s">
        <v>420</v>
      </c>
      <c r="D17">
        <v>110719</v>
      </c>
      <c r="E17" s="11">
        <f>INDEX('Operating Budget Worksheet'!L:L,MATCH('Operating Budget Load'!K17,'Operating Budget Worksheet'!F:F,0))</f>
        <v>142.5</v>
      </c>
      <c r="F17" t="s">
        <v>435</v>
      </c>
      <c r="G17" t="s">
        <v>422</v>
      </c>
      <c r="H17" t="s">
        <v>39</v>
      </c>
      <c r="I17" t="s">
        <v>28</v>
      </c>
      <c r="J17" t="s">
        <v>41</v>
      </c>
      <c r="K17" t="s">
        <v>446</v>
      </c>
      <c r="L17" t="s">
        <v>14</v>
      </c>
      <c r="M17" t="s">
        <v>40</v>
      </c>
    </row>
    <row r="18" spans="1:19" x14ac:dyDescent="0.3">
      <c r="A18" s="3" t="s">
        <v>418</v>
      </c>
      <c r="B18" s="3" t="s">
        <v>419</v>
      </c>
      <c r="C18" s="3" t="s">
        <v>420</v>
      </c>
      <c r="D18" s="3">
        <v>110719</v>
      </c>
      <c r="E18" s="11">
        <f>INDEX('Operating Budget Worksheet'!L:L,MATCH('Operating Budget Load'!K18,'Operating Budget Worksheet'!F:F,0))</f>
        <v>7372.97</v>
      </c>
      <c r="F18" s="3" t="s">
        <v>424</v>
      </c>
      <c r="G18" s="3" t="s">
        <v>422</v>
      </c>
      <c r="H18" s="3" t="s">
        <v>45</v>
      </c>
      <c r="I18" s="3" t="s">
        <v>16</v>
      </c>
      <c r="J18" t="s">
        <v>41</v>
      </c>
      <c r="K18" t="s">
        <v>447</v>
      </c>
      <c r="L18" t="s">
        <v>14</v>
      </c>
      <c r="M18" t="s">
        <v>46</v>
      </c>
    </row>
    <row r="19" spans="1:19" x14ac:dyDescent="0.3">
      <c r="A19" s="3" t="s">
        <v>418</v>
      </c>
      <c r="B19" s="3" t="s">
        <v>419</v>
      </c>
      <c r="C19" s="3" t="s">
        <v>420</v>
      </c>
      <c r="D19" s="3">
        <v>110719</v>
      </c>
      <c r="E19" s="11">
        <f>INDEX('Operating Budget Worksheet'!L:L,MATCH('Operating Budget Load'!K19,'Operating Budget Worksheet'!F:F,0))</f>
        <v>3000</v>
      </c>
      <c r="F19" s="3" t="s">
        <v>427</v>
      </c>
      <c r="G19" s="3" t="s">
        <v>422</v>
      </c>
      <c r="H19" s="3" t="s">
        <v>45</v>
      </c>
      <c r="I19" s="3" t="s">
        <v>18</v>
      </c>
      <c r="J19" t="s">
        <v>41</v>
      </c>
      <c r="K19" t="s">
        <v>448</v>
      </c>
      <c r="L19" t="s">
        <v>14</v>
      </c>
      <c r="M19" t="s">
        <v>46</v>
      </c>
    </row>
    <row r="20" spans="1:19" x14ac:dyDescent="0.3">
      <c r="A20" t="s">
        <v>418</v>
      </c>
      <c r="B20" t="s">
        <v>419</v>
      </c>
      <c r="C20" t="s">
        <v>420</v>
      </c>
      <c r="D20">
        <v>110719</v>
      </c>
      <c r="E20" s="11">
        <f>INDEX('Operating Budget Worksheet'!L:L,MATCH('Operating Budget Load'!K20,'Operating Budget Worksheet'!F:F,0))</f>
        <v>73000</v>
      </c>
      <c r="F20" t="s">
        <v>421</v>
      </c>
      <c r="G20" t="s">
        <v>422</v>
      </c>
      <c r="H20" t="s">
        <v>47</v>
      </c>
      <c r="I20" t="s">
        <v>11</v>
      </c>
      <c r="J20" t="s">
        <v>37</v>
      </c>
      <c r="K20" t="s">
        <v>449</v>
      </c>
      <c r="L20" t="s">
        <v>31</v>
      </c>
      <c r="M20" t="s">
        <v>48</v>
      </c>
    </row>
    <row r="21" spans="1:19" x14ac:dyDescent="0.3">
      <c r="A21" t="s">
        <v>418</v>
      </c>
      <c r="B21" t="s">
        <v>419</v>
      </c>
      <c r="C21" t="s">
        <v>420</v>
      </c>
      <c r="D21">
        <v>110719</v>
      </c>
      <c r="E21" s="11">
        <f>INDEX('Operating Budget Worksheet'!L:L,MATCH('Operating Budget Load'!K21,'Operating Budget Worksheet'!F:F,0))</f>
        <v>4275</v>
      </c>
      <c r="F21" t="s">
        <v>424</v>
      </c>
      <c r="G21" t="s">
        <v>422</v>
      </c>
      <c r="H21" t="s">
        <v>47</v>
      </c>
      <c r="I21" t="s">
        <v>16</v>
      </c>
      <c r="J21" t="s">
        <v>37</v>
      </c>
      <c r="K21" t="s">
        <v>450</v>
      </c>
      <c r="L21" t="s">
        <v>31</v>
      </c>
      <c r="M21" t="s">
        <v>48</v>
      </c>
    </row>
    <row r="22" spans="1:19" x14ac:dyDescent="0.3">
      <c r="A22" t="s">
        <v>418</v>
      </c>
      <c r="B22" t="s">
        <v>419</v>
      </c>
      <c r="C22" t="s">
        <v>420</v>
      </c>
      <c r="D22">
        <v>110719</v>
      </c>
      <c r="E22" s="11">
        <f>INDEX('Operating Budget Worksheet'!L:L,MATCH('Operating Budget Load'!K22,'Operating Budget Worksheet'!F:F,0))</f>
        <v>14250</v>
      </c>
      <c r="F22" t="s">
        <v>427</v>
      </c>
      <c r="G22" t="s">
        <v>422</v>
      </c>
      <c r="H22" t="s">
        <v>47</v>
      </c>
      <c r="I22" t="s">
        <v>18</v>
      </c>
      <c r="J22" t="s">
        <v>37</v>
      </c>
      <c r="K22" t="s">
        <v>451</v>
      </c>
      <c r="L22" t="s">
        <v>31</v>
      </c>
      <c r="M22" t="s">
        <v>48</v>
      </c>
    </row>
    <row r="23" spans="1:19" x14ac:dyDescent="0.3">
      <c r="A23" t="s">
        <v>418</v>
      </c>
      <c r="B23" t="s">
        <v>419</v>
      </c>
      <c r="C23" t="s">
        <v>420</v>
      </c>
      <c r="D23">
        <v>110719</v>
      </c>
      <c r="E23" s="11">
        <f>INDEX('Operating Budget Worksheet'!L:L,MATCH('Operating Budget Load'!K23,'Operating Budget Worksheet'!F:F,0))</f>
        <v>1883.51</v>
      </c>
      <c r="F23" t="s">
        <v>430</v>
      </c>
      <c r="G23" t="s">
        <v>422</v>
      </c>
      <c r="H23" t="s">
        <v>47</v>
      </c>
      <c r="I23" t="s">
        <v>20</v>
      </c>
      <c r="J23" t="s">
        <v>37</v>
      </c>
      <c r="K23" t="s">
        <v>452</v>
      </c>
      <c r="L23" t="s">
        <v>31</v>
      </c>
      <c r="M23" t="s">
        <v>48</v>
      </c>
    </row>
    <row r="24" spans="1:19" x14ac:dyDescent="0.3">
      <c r="A24" t="s">
        <v>418</v>
      </c>
      <c r="B24" t="s">
        <v>419</v>
      </c>
      <c r="C24" t="s">
        <v>420</v>
      </c>
      <c r="D24">
        <v>110719</v>
      </c>
      <c r="E24" s="11">
        <f>INDEX('Operating Budget Worksheet'!L:L,MATCH('Operating Budget Load'!K24,'Operating Budget Worksheet'!F:F,0))</f>
        <v>29000</v>
      </c>
      <c r="F24" t="s">
        <v>50</v>
      </c>
      <c r="G24" t="s">
        <v>422</v>
      </c>
      <c r="H24" t="s">
        <v>47</v>
      </c>
      <c r="I24" t="s">
        <v>49</v>
      </c>
      <c r="J24" t="s">
        <v>37</v>
      </c>
      <c r="K24" t="s">
        <v>453</v>
      </c>
      <c r="L24" t="s">
        <v>31</v>
      </c>
      <c r="M24" t="s">
        <v>48</v>
      </c>
      <c r="P24" s="6" t="s">
        <v>454</v>
      </c>
      <c r="Q24" s="6"/>
      <c r="R24" s="6"/>
      <c r="S24" s="6"/>
    </row>
    <row r="25" spans="1:19" x14ac:dyDescent="0.3">
      <c r="A25" s="3" t="s">
        <v>418</v>
      </c>
      <c r="B25" s="3" t="s">
        <v>419</v>
      </c>
      <c r="C25" s="3" t="s">
        <v>420</v>
      </c>
      <c r="D25" s="3">
        <v>110719</v>
      </c>
      <c r="E25" s="11">
        <f>INDEX('Operating Budget Worksheet'!L:L,MATCH('Operating Budget Load'!K25,'Operating Budget Worksheet'!F:F,0))</f>
        <v>186.22</v>
      </c>
      <c r="F25" s="3" t="s">
        <v>421</v>
      </c>
      <c r="G25" s="3" t="s">
        <v>422</v>
      </c>
      <c r="H25" s="3" t="s">
        <v>51</v>
      </c>
      <c r="I25" s="3" t="s">
        <v>11</v>
      </c>
      <c r="J25" t="s">
        <v>41</v>
      </c>
      <c r="K25" t="s">
        <v>455</v>
      </c>
      <c r="L25" t="s">
        <v>14</v>
      </c>
      <c r="M25" t="s">
        <v>52</v>
      </c>
    </row>
    <row r="26" spans="1:19" x14ac:dyDescent="0.3">
      <c r="A26" s="3" t="s">
        <v>418</v>
      </c>
      <c r="B26" s="3" t="s">
        <v>419</v>
      </c>
      <c r="C26" s="3" t="s">
        <v>420</v>
      </c>
      <c r="D26" s="3">
        <v>110719</v>
      </c>
      <c r="E26" s="11">
        <f>INDEX('Operating Budget Worksheet'!L:L,MATCH('Operating Budget Load'!K26,'Operating Budget Worksheet'!F:F,0))</f>
        <v>6752.19</v>
      </c>
      <c r="F26" s="3" t="s">
        <v>424</v>
      </c>
      <c r="G26" s="3" t="s">
        <v>422</v>
      </c>
      <c r="H26" s="3" t="s">
        <v>51</v>
      </c>
      <c r="I26" s="3" t="s">
        <v>16</v>
      </c>
      <c r="J26" t="s">
        <v>41</v>
      </c>
      <c r="K26" t="s">
        <v>456</v>
      </c>
      <c r="L26" t="s">
        <v>14</v>
      </c>
      <c r="M26" t="s">
        <v>52</v>
      </c>
    </row>
    <row r="27" spans="1:19" x14ac:dyDescent="0.3">
      <c r="A27" s="3" t="s">
        <v>418</v>
      </c>
      <c r="B27" s="3" t="s">
        <v>419</v>
      </c>
      <c r="C27" s="3" t="s">
        <v>420</v>
      </c>
      <c r="D27" s="3">
        <v>110719</v>
      </c>
      <c r="E27" s="11">
        <f>INDEX('Operating Budget Worksheet'!L:L,MATCH('Operating Budget Load'!K27,'Operating Budget Worksheet'!F:F,0))</f>
        <v>3500</v>
      </c>
      <c r="F27" s="3" t="s">
        <v>427</v>
      </c>
      <c r="G27" s="3" t="s">
        <v>422</v>
      </c>
      <c r="H27" s="3" t="s">
        <v>51</v>
      </c>
      <c r="I27" s="3" t="s">
        <v>54</v>
      </c>
      <c r="J27" t="s">
        <v>41</v>
      </c>
      <c r="K27" t="s">
        <v>457</v>
      </c>
      <c r="L27" t="s">
        <v>14</v>
      </c>
      <c r="M27" t="s">
        <v>52</v>
      </c>
    </row>
    <row r="28" spans="1:19" x14ac:dyDescent="0.3">
      <c r="A28" s="3" t="s">
        <v>418</v>
      </c>
      <c r="B28" s="3" t="s">
        <v>419</v>
      </c>
      <c r="C28" s="3" t="s">
        <v>420</v>
      </c>
      <c r="D28" s="3">
        <v>110719</v>
      </c>
      <c r="E28" s="11">
        <f>INDEX('Operating Budget Worksheet'!L:L,MATCH('Operating Budget Load'!K28,'Operating Budget Worksheet'!F:F,0))</f>
        <v>572.61</v>
      </c>
      <c r="F28" s="3" t="s">
        <v>430</v>
      </c>
      <c r="G28" s="3" t="s">
        <v>422</v>
      </c>
      <c r="H28" s="3" t="s">
        <v>51</v>
      </c>
      <c r="I28" s="3" t="s">
        <v>20</v>
      </c>
      <c r="J28" t="s">
        <v>41</v>
      </c>
      <c r="K28" t="s">
        <v>458</v>
      </c>
      <c r="L28" t="s">
        <v>14</v>
      </c>
      <c r="M28" t="s">
        <v>52</v>
      </c>
    </row>
    <row r="29" spans="1:19" x14ac:dyDescent="0.3">
      <c r="A29" s="3" t="s">
        <v>418</v>
      </c>
      <c r="B29" s="3" t="s">
        <v>419</v>
      </c>
      <c r="C29" s="3" t="s">
        <v>420</v>
      </c>
      <c r="D29" s="3">
        <v>110719</v>
      </c>
      <c r="E29" s="11">
        <f>INDEX('Operating Budget Worksheet'!L:L,MATCH('Operating Budget Load'!K29,'Operating Budget Worksheet'!F:F,0))</f>
        <v>186.22</v>
      </c>
      <c r="F29" s="3" t="s">
        <v>444</v>
      </c>
      <c r="G29" s="3" t="s">
        <v>422</v>
      </c>
      <c r="H29" s="3" t="s">
        <v>51</v>
      </c>
      <c r="I29" s="3" t="s">
        <v>43</v>
      </c>
      <c r="J29" t="s">
        <v>41</v>
      </c>
      <c r="K29" t="s">
        <v>459</v>
      </c>
      <c r="L29" t="s">
        <v>14</v>
      </c>
      <c r="M29" t="s">
        <v>52</v>
      </c>
    </row>
    <row r="30" spans="1:19" x14ac:dyDescent="0.3">
      <c r="A30" s="3" t="s">
        <v>418</v>
      </c>
      <c r="B30" s="3" t="s">
        <v>419</v>
      </c>
      <c r="C30" s="3" t="s">
        <v>420</v>
      </c>
      <c r="D30" s="3">
        <v>110719</v>
      </c>
      <c r="E30" s="11">
        <f>INDEX('Operating Budget Worksheet'!L:L,MATCH('Operating Budget Load'!K30,'Operating Budget Worksheet'!F:F,0))</f>
        <v>3258.78</v>
      </c>
      <c r="F30" s="3" t="s">
        <v>435</v>
      </c>
      <c r="G30" s="3" t="s">
        <v>422</v>
      </c>
      <c r="H30" s="3" t="s">
        <v>51</v>
      </c>
      <c r="I30" s="3" t="s">
        <v>28</v>
      </c>
      <c r="J30" t="s">
        <v>41</v>
      </c>
      <c r="K30" t="s">
        <v>460</v>
      </c>
      <c r="L30" t="s">
        <v>14</v>
      </c>
      <c r="M30" t="s">
        <v>52</v>
      </c>
      <c r="O30" s="7"/>
    </row>
    <row r="31" spans="1:19" x14ac:dyDescent="0.3">
      <c r="A31" t="s">
        <v>418</v>
      </c>
      <c r="B31" t="s">
        <v>419</v>
      </c>
      <c r="C31" t="s">
        <v>420</v>
      </c>
      <c r="D31">
        <v>110719</v>
      </c>
      <c r="E31" s="11">
        <f>INDEX('Operating Budget Worksheet'!L:L,MATCH('Operating Budget Load'!K31,'Operating Budget Worksheet'!F:F,0))</f>
        <v>1529.5</v>
      </c>
      <c r="F31" t="s">
        <v>424</v>
      </c>
      <c r="G31" t="s">
        <v>422</v>
      </c>
      <c r="H31" t="s">
        <v>56</v>
      </c>
      <c r="I31" t="s">
        <v>16</v>
      </c>
      <c r="J31" t="s">
        <v>41</v>
      </c>
      <c r="K31" t="s">
        <v>461</v>
      </c>
      <c r="L31" t="s">
        <v>14</v>
      </c>
      <c r="M31" t="s">
        <v>57</v>
      </c>
    </row>
    <row r="32" spans="1:19" x14ac:dyDescent="0.3">
      <c r="A32" t="s">
        <v>418</v>
      </c>
      <c r="B32" t="s">
        <v>419</v>
      </c>
      <c r="C32" t="s">
        <v>420</v>
      </c>
      <c r="D32">
        <v>110719</v>
      </c>
      <c r="E32" s="11">
        <f>INDEX('Operating Budget Worksheet'!L:L,MATCH('Operating Budget Load'!K32,'Operating Budget Worksheet'!F:F,0))</f>
        <v>1140</v>
      </c>
      <c r="F32" t="s">
        <v>427</v>
      </c>
      <c r="G32" t="s">
        <v>422</v>
      </c>
      <c r="H32" t="s">
        <v>56</v>
      </c>
      <c r="I32" t="s">
        <v>54</v>
      </c>
      <c r="J32" t="s">
        <v>41</v>
      </c>
      <c r="K32" t="s">
        <v>462</v>
      </c>
      <c r="L32" t="s">
        <v>14</v>
      </c>
      <c r="M32" t="s">
        <v>57</v>
      </c>
    </row>
    <row r="33" spans="1:13" x14ac:dyDescent="0.3">
      <c r="A33" t="s">
        <v>418</v>
      </c>
      <c r="B33" t="s">
        <v>419</v>
      </c>
      <c r="C33" t="s">
        <v>420</v>
      </c>
      <c r="D33">
        <v>110719</v>
      </c>
      <c r="E33" s="11">
        <f>INDEX('Operating Budget Worksheet'!L:L,MATCH('Operating Budget Load'!K33,'Operating Budget Worksheet'!F:F,0))</f>
        <v>1300</v>
      </c>
      <c r="F33" t="s">
        <v>430</v>
      </c>
      <c r="G33" t="s">
        <v>422</v>
      </c>
      <c r="H33" t="s">
        <v>56</v>
      </c>
      <c r="I33" t="s">
        <v>20</v>
      </c>
      <c r="J33" t="s">
        <v>41</v>
      </c>
      <c r="K33" t="s">
        <v>463</v>
      </c>
      <c r="L33" t="s">
        <v>14</v>
      </c>
      <c r="M33" t="s">
        <v>57</v>
      </c>
    </row>
    <row r="34" spans="1:13" x14ac:dyDescent="0.3">
      <c r="A34" t="s">
        <v>418</v>
      </c>
      <c r="B34" t="s">
        <v>419</v>
      </c>
      <c r="C34" t="s">
        <v>420</v>
      </c>
      <c r="D34">
        <v>110719</v>
      </c>
      <c r="E34" s="11">
        <f>INDEX('Operating Budget Worksheet'!L:L,MATCH('Operating Budget Load'!K34,'Operating Budget Worksheet'!F:F,0))</f>
        <v>190</v>
      </c>
      <c r="F34" t="s">
        <v>435</v>
      </c>
      <c r="G34" t="s">
        <v>422</v>
      </c>
      <c r="H34" t="s">
        <v>56</v>
      </c>
      <c r="I34" t="s">
        <v>28</v>
      </c>
      <c r="J34" t="s">
        <v>41</v>
      </c>
      <c r="K34" t="s">
        <v>464</v>
      </c>
      <c r="L34" t="s">
        <v>14</v>
      </c>
      <c r="M34" t="s">
        <v>57</v>
      </c>
    </row>
    <row r="35" spans="1:13" x14ac:dyDescent="0.3">
      <c r="A35" t="s">
        <v>418</v>
      </c>
      <c r="B35" t="s">
        <v>419</v>
      </c>
      <c r="C35" t="s">
        <v>420</v>
      </c>
      <c r="D35">
        <v>110719</v>
      </c>
      <c r="E35" s="11">
        <f>INDEX('Operating Budget Worksheet'!L:L,MATCH('Operating Budget Load'!K35,'Operating Budget Worksheet'!F:F,0))</f>
        <v>475</v>
      </c>
      <c r="F35" t="s">
        <v>421</v>
      </c>
      <c r="G35" t="s">
        <v>422</v>
      </c>
      <c r="H35" t="s">
        <v>59</v>
      </c>
      <c r="I35" t="s">
        <v>11</v>
      </c>
      <c r="J35" t="s">
        <v>37</v>
      </c>
      <c r="K35" t="s">
        <v>465</v>
      </c>
      <c r="L35" t="s">
        <v>61</v>
      </c>
      <c r="M35" t="s">
        <v>60</v>
      </c>
    </row>
    <row r="36" spans="1:13" x14ac:dyDescent="0.3">
      <c r="A36" t="s">
        <v>418</v>
      </c>
      <c r="B36" t="s">
        <v>419</v>
      </c>
      <c r="C36" t="s">
        <v>420</v>
      </c>
      <c r="D36">
        <v>110719</v>
      </c>
      <c r="E36" s="11">
        <f>INDEX('Operating Budget Worksheet'!L:L,MATCH('Operating Budget Load'!K36,'Operating Budget Worksheet'!F:F,0))</f>
        <v>8505.73</v>
      </c>
      <c r="F36" t="s">
        <v>424</v>
      </c>
      <c r="G36" t="s">
        <v>422</v>
      </c>
      <c r="H36" t="s">
        <v>59</v>
      </c>
      <c r="I36" t="s">
        <v>16</v>
      </c>
      <c r="J36" t="s">
        <v>37</v>
      </c>
      <c r="K36" t="s">
        <v>466</v>
      </c>
      <c r="L36" t="s">
        <v>61</v>
      </c>
      <c r="M36" t="s">
        <v>60</v>
      </c>
    </row>
    <row r="37" spans="1:13" x14ac:dyDescent="0.3">
      <c r="A37" t="s">
        <v>418</v>
      </c>
      <c r="B37" t="s">
        <v>419</v>
      </c>
      <c r="C37" t="s">
        <v>420</v>
      </c>
      <c r="D37">
        <v>110719</v>
      </c>
      <c r="E37" s="11">
        <f>INDEX('Operating Budget Worksheet'!L:L,MATCH('Operating Budget Load'!K37,'Operating Budget Worksheet'!F:F,0))</f>
        <v>2850</v>
      </c>
      <c r="F37" t="s">
        <v>427</v>
      </c>
      <c r="G37" t="s">
        <v>422</v>
      </c>
      <c r="H37" t="s">
        <v>59</v>
      </c>
      <c r="I37" t="s">
        <v>18</v>
      </c>
      <c r="J37" t="s">
        <v>37</v>
      </c>
      <c r="K37" t="s">
        <v>467</v>
      </c>
      <c r="L37" t="s">
        <v>61</v>
      </c>
      <c r="M37" t="s">
        <v>60</v>
      </c>
    </row>
    <row r="38" spans="1:13" x14ac:dyDescent="0.3">
      <c r="A38" t="s">
        <v>418</v>
      </c>
      <c r="B38" t="s">
        <v>419</v>
      </c>
      <c r="C38" t="s">
        <v>420</v>
      </c>
      <c r="D38">
        <v>110719</v>
      </c>
      <c r="E38" s="11">
        <f>INDEX('Operating Budget Worksheet'!L:L,MATCH('Operating Budget Load'!K38,'Operating Budget Worksheet'!F:F,0))</f>
        <v>6175</v>
      </c>
      <c r="F38" t="s">
        <v>430</v>
      </c>
      <c r="G38" t="s">
        <v>422</v>
      </c>
      <c r="H38" t="s">
        <v>59</v>
      </c>
      <c r="I38" t="s">
        <v>20</v>
      </c>
      <c r="J38" t="s">
        <v>37</v>
      </c>
      <c r="K38" t="s">
        <v>468</v>
      </c>
      <c r="L38" t="s">
        <v>61</v>
      </c>
      <c r="M38" t="s">
        <v>60</v>
      </c>
    </row>
    <row r="39" spans="1:13" x14ac:dyDescent="0.3">
      <c r="A39" t="s">
        <v>418</v>
      </c>
      <c r="B39" t="s">
        <v>419</v>
      </c>
      <c r="C39" t="s">
        <v>420</v>
      </c>
      <c r="D39">
        <v>110719</v>
      </c>
      <c r="E39" s="11">
        <f>INDEX('Operating Budget Worksheet'!L:L,MATCH('Operating Budget Load'!K39,'Operating Budget Worksheet'!F:F,0))</f>
        <v>950</v>
      </c>
      <c r="F39" t="s">
        <v>435</v>
      </c>
      <c r="G39" t="s">
        <v>422</v>
      </c>
      <c r="H39" t="s">
        <v>59</v>
      </c>
      <c r="I39" t="s">
        <v>28</v>
      </c>
      <c r="J39" t="s">
        <v>37</v>
      </c>
      <c r="K39" t="s">
        <v>469</v>
      </c>
      <c r="L39" t="s">
        <v>61</v>
      </c>
      <c r="M39" t="s">
        <v>60</v>
      </c>
    </row>
    <row r="40" spans="1:13" x14ac:dyDescent="0.3">
      <c r="A40" t="s">
        <v>418</v>
      </c>
      <c r="B40" t="s">
        <v>419</v>
      </c>
      <c r="C40" t="s">
        <v>420</v>
      </c>
      <c r="D40">
        <v>110719</v>
      </c>
      <c r="E40" s="11">
        <f>INDEX('Operating Budget Worksheet'!L:L,MATCH('Operating Budget Load'!K40,'Operating Budget Worksheet'!F:F,0))</f>
        <v>760</v>
      </c>
      <c r="F40" t="s">
        <v>424</v>
      </c>
      <c r="G40" t="s">
        <v>422</v>
      </c>
      <c r="H40" t="s">
        <v>63</v>
      </c>
      <c r="I40" t="s">
        <v>16</v>
      </c>
      <c r="J40" t="s">
        <v>41</v>
      </c>
      <c r="K40" t="s">
        <v>470</v>
      </c>
      <c r="L40" t="s">
        <v>14</v>
      </c>
      <c r="M40" t="s">
        <v>64</v>
      </c>
    </row>
    <row r="41" spans="1:13" x14ac:dyDescent="0.3">
      <c r="A41" t="s">
        <v>418</v>
      </c>
      <c r="B41" t="s">
        <v>419</v>
      </c>
      <c r="C41" t="s">
        <v>420</v>
      </c>
      <c r="D41">
        <v>110719</v>
      </c>
      <c r="E41" s="11">
        <f>INDEX('Operating Budget Worksheet'!L:L,MATCH('Operating Budget Load'!K41,'Operating Budget Worksheet'!F:F,0))</f>
        <v>380</v>
      </c>
      <c r="F41" t="s">
        <v>427</v>
      </c>
      <c r="G41" t="s">
        <v>422</v>
      </c>
      <c r="H41" t="s">
        <v>63</v>
      </c>
      <c r="I41" t="s">
        <v>18</v>
      </c>
      <c r="J41" t="s">
        <v>41</v>
      </c>
      <c r="K41" t="s">
        <v>471</v>
      </c>
      <c r="L41" t="s">
        <v>14</v>
      </c>
      <c r="M41" t="s">
        <v>64</v>
      </c>
    </row>
    <row r="42" spans="1:13" x14ac:dyDescent="0.3">
      <c r="A42" t="s">
        <v>418</v>
      </c>
      <c r="B42" t="s">
        <v>419</v>
      </c>
      <c r="C42" t="s">
        <v>420</v>
      </c>
      <c r="D42">
        <v>110719</v>
      </c>
      <c r="E42" s="11">
        <f>INDEX('Operating Budget Worksheet'!L:L,MATCH('Operating Budget Load'!K42,'Operating Budget Worksheet'!F:F,0))</f>
        <v>475</v>
      </c>
      <c r="F42" t="s">
        <v>435</v>
      </c>
      <c r="G42" t="s">
        <v>422</v>
      </c>
      <c r="H42" t="s">
        <v>63</v>
      </c>
      <c r="I42" t="s">
        <v>28</v>
      </c>
      <c r="J42" t="s">
        <v>41</v>
      </c>
      <c r="K42" t="s">
        <v>472</v>
      </c>
      <c r="L42" t="s">
        <v>14</v>
      </c>
      <c r="M42" t="s">
        <v>64</v>
      </c>
    </row>
    <row r="43" spans="1:13" x14ac:dyDescent="0.3">
      <c r="A43" t="s">
        <v>418</v>
      </c>
      <c r="B43" t="s">
        <v>419</v>
      </c>
      <c r="C43" t="s">
        <v>420</v>
      </c>
      <c r="D43">
        <v>110719</v>
      </c>
      <c r="E43" s="11">
        <f>INDEX('Operating Budget Worksheet'!L:L,MATCH('Operating Budget Load'!K43,'Operating Budget Worksheet'!F:F,0))</f>
        <v>2185</v>
      </c>
      <c r="F43" t="s">
        <v>424</v>
      </c>
      <c r="G43" t="s">
        <v>422</v>
      </c>
      <c r="H43" t="s">
        <v>65</v>
      </c>
      <c r="I43" t="s">
        <v>16</v>
      </c>
      <c r="J43" t="s">
        <v>30</v>
      </c>
      <c r="K43" t="s">
        <v>473</v>
      </c>
      <c r="L43" t="s">
        <v>14</v>
      </c>
      <c r="M43" t="s">
        <v>66</v>
      </c>
    </row>
    <row r="44" spans="1:13" x14ac:dyDescent="0.3">
      <c r="A44" t="s">
        <v>418</v>
      </c>
      <c r="B44" t="s">
        <v>419</v>
      </c>
      <c r="C44" t="s">
        <v>420</v>
      </c>
      <c r="D44">
        <v>110719</v>
      </c>
      <c r="E44" s="11">
        <f>INDEX('Operating Budget Worksheet'!L:L,MATCH('Operating Budget Load'!K44,'Operating Budget Worksheet'!F:F,0))</f>
        <v>2090</v>
      </c>
      <c r="F44" t="s">
        <v>427</v>
      </c>
      <c r="G44" t="s">
        <v>422</v>
      </c>
      <c r="H44" t="s">
        <v>65</v>
      </c>
      <c r="I44" t="s">
        <v>18</v>
      </c>
      <c r="J44" t="s">
        <v>30</v>
      </c>
      <c r="K44" t="s">
        <v>474</v>
      </c>
      <c r="L44" t="s">
        <v>14</v>
      </c>
      <c r="M44" t="s">
        <v>66</v>
      </c>
    </row>
    <row r="45" spans="1:13" x14ac:dyDescent="0.3">
      <c r="A45" t="s">
        <v>418</v>
      </c>
      <c r="B45" t="s">
        <v>419</v>
      </c>
      <c r="C45" t="s">
        <v>420</v>
      </c>
      <c r="D45">
        <v>110719</v>
      </c>
      <c r="E45" s="11">
        <f>INDEX('Operating Budget Worksheet'!L:L,MATCH('Operating Budget Load'!K45,'Operating Budget Worksheet'!F:F,0))</f>
        <v>230.69</v>
      </c>
      <c r="F45" t="s">
        <v>430</v>
      </c>
      <c r="G45" t="s">
        <v>422</v>
      </c>
      <c r="H45" t="s">
        <v>65</v>
      </c>
      <c r="I45" t="s">
        <v>20</v>
      </c>
      <c r="J45" t="s">
        <v>30</v>
      </c>
      <c r="K45" t="s">
        <v>475</v>
      </c>
      <c r="L45" t="s">
        <v>14</v>
      </c>
      <c r="M45" t="s">
        <v>66</v>
      </c>
    </row>
    <row r="46" spans="1:13" x14ac:dyDescent="0.3">
      <c r="A46" t="s">
        <v>418</v>
      </c>
      <c r="B46" t="s">
        <v>419</v>
      </c>
      <c r="C46" t="s">
        <v>420</v>
      </c>
      <c r="D46">
        <v>110719</v>
      </c>
      <c r="E46" s="11">
        <f>INDEX('Operating Budget Worksheet'!L:L,MATCH('Operating Budget Load'!K46,'Operating Budget Worksheet'!F:F,0))</f>
        <v>51.64</v>
      </c>
      <c r="F46" t="s">
        <v>435</v>
      </c>
      <c r="G46" t="s">
        <v>422</v>
      </c>
      <c r="H46" t="s">
        <v>65</v>
      </c>
      <c r="I46" t="s">
        <v>28</v>
      </c>
      <c r="J46" t="s">
        <v>30</v>
      </c>
      <c r="K46" t="s">
        <v>476</v>
      </c>
      <c r="L46" t="s">
        <v>14</v>
      </c>
      <c r="M46" t="s">
        <v>66</v>
      </c>
    </row>
    <row r="47" spans="1:13" x14ac:dyDescent="0.3">
      <c r="A47" t="s">
        <v>418</v>
      </c>
      <c r="B47" t="s">
        <v>419</v>
      </c>
      <c r="C47" t="s">
        <v>420</v>
      </c>
      <c r="D47">
        <v>110719</v>
      </c>
      <c r="E47" s="11">
        <f>INDEX('Operating Budget Worksheet'!L:L,MATCH('Operating Budget Load'!K47,'Operating Budget Worksheet'!F:F,0))</f>
        <v>10000</v>
      </c>
      <c r="F47" t="s">
        <v>421</v>
      </c>
      <c r="G47" t="s">
        <v>422</v>
      </c>
      <c r="H47" t="s">
        <v>67</v>
      </c>
      <c r="I47" t="s">
        <v>11</v>
      </c>
      <c r="J47" t="s">
        <v>37</v>
      </c>
      <c r="K47" t="s">
        <v>477</v>
      </c>
      <c r="L47" t="s">
        <v>69</v>
      </c>
      <c r="M47" t="s">
        <v>68</v>
      </c>
    </row>
    <row r="48" spans="1:13" x14ac:dyDescent="0.3">
      <c r="A48" t="s">
        <v>418</v>
      </c>
      <c r="B48" t="s">
        <v>419</v>
      </c>
      <c r="C48" t="s">
        <v>420</v>
      </c>
      <c r="D48">
        <v>110719</v>
      </c>
      <c r="E48" s="11">
        <f>INDEX('Operating Budget Worksheet'!L:L,MATCH('Operating Budget Load'!K48,'Operating Budget Worksheet'!F:F,0))</f>
        <v>4500</v>
      </c>
      <c r="F48" t="s">
        <v>424</v>
      </c>
      <c r="G48" t="s">
        <v>422</v>
      </c>
      <c r="H48" t="s">
        <v>67</v>
      </c>
      <c r="I48" t="s">
        <v>16</v>
      </c>
      <c r="J48" t="s">
        <v>37</v>
      </c>
      <c r="K48" t="s">
        <v>478</v>
      </c>
      <c r="L48" t="s">
        <v>69</v>
      </c>
      <c r="M48" t="s">
        <v>68</v>
      </c>
    </row>
    <row r="49" spans="1:19" x14ac:dyDescent="0.3">
      <c r="A49" t="s">
        <v>418</v>
      </c>
      <c r="B49" t="s">
        <v>419</v>
      </c>
      <c r="C49" t="s">
        <v>420</v>
      </c>
      <c r="D49">
        <v>110719</v>
      </c>
      <c r="E49" s="11">
        <f>INDEX('Operating Budget Worksheet'!L:L,MATCH('Operating Budget Load'!K49,'Operating Budget Worksheet'!F:F,0))</f>
        <v>2000</v>
      </c>
      <c r="F49" t="s">
        <v>427</v>
      </c>
      <c r="G49" t="s">
        <v>422</v>
      </c>
      <c r="H49" t="s">
        <v>67</v>
      </c>
      <c r="I49" t="s">
        <v>18</v>
      </c>
      <c r="J49" t="s">
        <v>37</v>
      </c>
      <c r="K49" t="s">
        <v>479</v>
      </c>
      <c r="L49" t="s">
        <v>69</v>
      </c>
      <c r="M49" t="s">
        <v>68</v>
      </c>
    </row>
    <row r="50" spans="1:19" x14ac:dyDescent="0.3">
      <c r="A50" t="s">
        <v>418</v>
      </c>
      <c r="B50" t="s">
        <v>419</v>
      </c>
      <c r="C50" t="s">
        <v>420</v>
      </c>
      <c r="D50">
        <v>110719</v>
      </c>
      <c r="E50" s="11">
        <f>INDEX('Operating Budget Worksheet'!L:L,MATCH('Operating Budget Load'!K50,'Operating Budget Worksheet'!F:F,0))</f>
        <v>9150</v>
      </c>
      <c r="F50" t="s">
        <v>435</v>
      </c>
      <c r="G50" t="s">
        <v>422</v>
      </c>
      <c r="H50" t="s">
        <v>67</v>
      </c>
      <c r="I50" t="s">
        <v>28</v>
      </c>
      <c r="J50" t="s">
        <v>37</v>
      </c>
      <c r="K50" t="s">
        <v>481</v>
      </c>
      <c r="L50" t="s">
        <v>69</v>
      </c>
      <c r="M50" t="s">
        <v>68</v>
      </c>
    </row>
    <row r="51" spans="1:19" x14ac:dyDescent="0.3">
      <c r="A51" t="s">
        <v>418</v>
      </c>
      <c r="B51" t="s">
        <v>419</v>
      </c>
      <c r="C51" t="s">
        <v>420</v>
      </c>
      <c r="D51">
        <v>110719</v>
      </c>
      <c r="E51" s="11">
        <f>INDEX('Operating Budget Worksheet'!L:L,MATCH('Operating Budget Load'!K51,'Operating Budget Worksheet'!F:F,0))</f>
        <v>1861605</v>
      </c>
      <c r="F51" t="s">
        <v>482</v>
      </c>
      <c r="G51" t="s">
        <v>422</v>
      </c>
      <c r="H51" t="s">
        <v>71</v>
      </c>
      <c r="I51" t="s">
        <v>73</v>
      </c>
      <c r="J51" t="s">
        <v>41</v>
      </c>
      <c r="K51" t="s">
        <v>483</v>
      </c>
      <c r="L51" t="s">
        <v>31</v>
      </c>
      <c r="M51" t="s">
        <v>72</v>
      </c>
    </row>
    <row r="52" spans="1:19" x14ac:dyDescent="0.3">
      <c r="A52" t="s">
        <v>418</v>
      </c>
      <c r="B52" t="s">
        <v>419</v>
      </c>
      <c r="C52" t="s">
        <v>420</v>
      </c>
      <c r="D52">
        <v>110719</v>
      </c>
      <c r="E52" s="11">
        <f>INDEX('Operating Budget Worksheet'!L:L,MATCH('Operating Budget Load'!K52,'Operating Budget Worksheet'!F:F,0))</f>
        <v>242729</v>
      </c>
      <c r="F52" t="s">
        <v>482</v>
      </c>
      <c r="G52" t="s">
        <v>422</v>
      </c>
      <c r="H52" t="s">
        <v>75</v>
      </c>
      <c r="I52" t="s">
        <v>73</v>
      </c>
      <c r="J52" t="s">
        <v>30</v>
      </c>
      <c r="K52" t="s">
        <v>484</v>
      </c>
      <c r="L52" t="s">
        <v>31</v>
      </c>
      <c r="M52" t="s">
        <v>76</v>
      </c>
    </row>
    <row r="53" spans="1:19" x14ac:dyDescent="0.3">
      <c r="A53" t="s">
        <v>418</v>
      </c>
      <c r="B53" t="s">
        <v>419</v>
      </c>
      <c r="C53" t="s">
        <v>420</v>
      </c>
      <c r="D53">
        <v>110719</v>
      </c>
      <c r="E53" s="11">
        <f>INDEX('Operating Budget Worksheet'!L:L,MATCH('Operating Budget Load'!K53,'Operating Budget Worksheet'!F:F,0))</f>
        <v>504016</v>
      </c>
      <c r="F53" t="s">
        <v>482</v>
      </c>
      <c r="G53" t="s">
        <v>422</v>
      </c>
      <c r="H53" t="s">
        <v>77</v>
      </c>
      <c r="I53" t="s">
        <v>73</v>
      </c>
      <c r="J53" t="s">
        <v>13</v>
      </c>
      <c r="K53" t="s">
        <v>485</v>
      </c>
      <c r="L53" t="s">
        <v>31</v>
      </c>
      <c r="M53" t="s">
        <v>78</v>
      </c>
    </row>
    <row r="54" spans="1:19" x14ac:dyDescent="0.3">
      <c r="A54" t="s">
        <v>418</v>
      </c>
      <c r="B54" t="s">
        <v>419</v>
      </c>
      <c r="C54" t="s">
        <v>420</v>
      </c>
      <c r="D54">
        <v>110719</v>
      </c>
      <c r="E54" s="11">
        <f>INDEX('Operating Budget Worksheet'!L:L,MATCH('Operating Budget Load'!K54,'Operating Budget Worksheet'!F:F,0))</f>
        <v>360796</v>
      </c>
      <c r="F54" t="s">
        <v>482</v>
      </c>
      <c r="G54" t="s">
        <v>422</v>
      </c>
      <c r="H54" t="s">
        <v>79</v>
      </c>
      <c r="I54" t="s">
        <v>73</v>
      </c>
      <c r="J54" t="s">
        <v>37</v>
      </c>
      <c r="K54" t="s">
        <v>486</v>
      </c>
      <c r="L54" t="s">
        <v>31</v>
      </c>
      <c r="M54" t="s">
        <v>80</v>
      </c>
    </row>
    <row r="55" spans="1:19" x14ac:dyDescent="0.3">
      <c r="A55" t="s">
        <v>418</v>
      </c>
      <c r="B55" t="s">
        <v>419</v>
      </c>
      <c r="C55" t="s">
        <v>420</v>
      </c>
      <c r="D55">
        <v>110719</v>
      </c>
      <c r="E55" s="11">
        <f>INDEX('Operating Budget Worksheet'!L:L,MATCH('Operating Budget Load'!K55,'Operating Budget Worksheet'!F:F,0))</f>
        <v>322375</v>
      </c>
      <c r="F55" t="s">
        <v>482</v>
      </c>
      <c r="G55" t="s">
        <v>422</v>
      </c>
      <c r="H55" t="s">
        <v>81</v>
      </c>
      <c r="I55" t="s">
        <v>73</v>
      </c>
      <c r="J55" t="s">
        <v>437</v>
      </c>
      <c r="K55" t="s">
        <v>487</v>
      </c>
      <c r="L55" t="s">
        <v>31</v>
      </c>
      <c r="M55" t="s">
        <v>82</v>
      </c>
    </row>
    <row r="56" spans="1:19" x14ac:dyDescent="0.3">
      <c r="A56" t="s">
        <v>418</v>
      </c>
      <c r="B56" t="s">
        <v>419</v>
      </c>
      <c r="C56" t="s">
        <v>420</v>
      </c>
      <c r="D56">
        <v>110719</v>
      </c>
      <c r="E56" s="11">
        <f>INDEX('Operating Budget Worksheet'!L:L,MATCH('Operating Budget Load'!K56,'Operating Budget Worksheet'!F:F,0))</f>
        <v>5100</v>
      </c>
      <c r="F56" t="s">
        <v>488</v>
      </c>
      <c r="G56" t="s">
        <v>422</v>
      </c>
      <c r="H56" t="s">
        <v>84</v>
      </c>
      <c r="I56" t="s">
        <v>86</v>
      </c>
      <c r="J56" t="s">
        <v>41</v>
      </c>
      <c r="K56" t="s">
        <v>489</v>
      </c>
      <c r="L56" t="s">
        <v>14</v>
      </c>
      <c r="M56" t="s">
        <v>85</v>
      </c>
      <c r="P56" s="6"/>
      <c r="Q56" s="6"/>
      <c r="R56" s="6"/>
      <c r="S56" s="6"/>
    </row>
    <row r="57" spans="1:19" x14ac:dyDescent="0.3">
      <c r="A57" s="3" t="s">
        <v>418</v>
      </c>
      <c r="B57" s="3" t="s">
        <v>419</v>
      </c>
      <c r="C57" s="3" t="s">
        <v>420</v>
      </c>
      <c r="D57" s="3">
        <v>110719</v>
      </c>
      <c r="E57" s="11">
        <f>INDEX('Operating Budget Worksheet'!L:L,MATCH('Operating Budget Load'!K57,'Operating Budget Worksheet'!F:F,0))</f>
        <v>10925.78</v>
      </c>
      <c r="F57" s="3" t="s">
        <v>424</v>
      </c>
      <c r="G57" s="3" t="s">
        <v>422</v>
      </c>
      <c r="H57" s="3" t="s">
        <v>88</v>
      </c>
      <c r="I57" s="3" t="s">
        <v>16</v>
      </c>
      <c r="J57" t="s">
        <v>41</v>
      </c>
      <c r="K57" t="s">
        <v>490</v>
      </c>
      <c r="L57" t="s">
        <v>14</v>
      </c>
      <c r="M57" t="s">
        <v>89</v>
      </c>
      <c r="O57" s="6" t="s">
        <v>454</v>
      </c>
    </row>
    <row r="58" spans="1:19" x14ac:dyDescent="0.3">
      <c r="A58" s="3" t="s">
        <v>418</v>
      </c>
      <c r="B58" s="3" t="s">
        <v>419</v>
      </c>
      <c r="C58" s="3" t="s">
        <v>420</v>
      </c>
      <c r="D58" s="3">
        <v>110719</v>
      </c>
      <c r="E58" s="11">
        <f>INDEX('Operating Budget Worksheet'!L:L,MATCH('Operating Budget Load'!K58,'Operating Budget Worksheet'!F:F,0))</f>
        <v>5400</v>
      </c>
      <c r="F58" s="3" t="s">
        <v>427</v>
      </c>
      <c r="G58" s="3" t="s">
        <v>422</v>
      </c>
      <c r="H58" s="3" t="s">
        <v>88</v>
      </c>
      <c r="I58" s="3" t="s">
        <v>54</v>
      </c>
      <c r="J58" t="s">
        <v>41</v>
      </c>
      <c r="K58" t="s">
        <v>491</v>
      </c>
      <c r="L58" t="s">
        <v>14</v>
      </c>
      <c r="M58" t="s">
        <v>89</v>
      </c>
    </row>
    <row r="59" spans="1:19" x14ac:dyDescent="0.3">
      <c r="A59" s="3" t="s">
        <v>418</v>
      </c>
      <c r="B59" s="3" t="s">
        <v>419</v>
      </c>
      <c r="C59" s="3" t="s">
        <v>420</v>
      </c>
      <c r="D59" s="3">
        <v>110719</v>
      </c>
      <c r="E59" s="11">
        <f>INDEX('Operating Budget Worksheet'!L:L,MATCH('Operating Budget Load'!K59,'Operating Budget Worksheet'!F:F,0))</f>
        <v>3167.48</v>
      </c>
      <c r="F59" s="3" t="s">
        <v>430</v>
      </c>
      <c r="G59" s="3" t="s">
        <v>422</v>
      </c>
      <c r="H59" s="3" t="s">
        <v>88</v>
      </c>
      <c r="I59" s="3" t="s">
        <v>20</v>
      </c>
      <c r="J59" t="s">
        <v>41</v>
      </c>
      <c r="K59" t="s">
        <v>492</v>
      </c>
      <c r="L59" t="s">
        <v>14</v>
      </c>
      <c r="M59" t="s">
        <v>89</v>
      </c>
    </row>
    <row r="60" spans="1:19" x14ac:dyDescent="0.3">
      <c r="A60" s="3" t="s">
        <v>418</v>
      </c>
      <c r="B60" s="3" t="s">
        <v>419</v>
      </c>
      <c r="C60" s="3" t="s">
        <v>420</v>
      </c>
      <c r="D60" s="3">
        <v>110719</v>
      </c>
      <c r="E60" s="11">
        <f>INDEX('Operating Budget Worksheet'!L:L,MATCH('Operating Budget Load'!K60,'Operating Budget Worksheet'!F:F,0))</f>
        <v>2615.71</v>
      </c>
      <c r="F60" s="3" t="s">
        <v>435</v>
      </c>
      <c r="G60" s="3" t="s">
        <v>422</v>
      </c>
      <c r="H60" s="3" t="s">
        <v>88</v>
      </c>
      <c r="I60" s="3" t="s">
        <v>28</v>
      </c>
      <c r="J60" t="s">
        <v>41</v>
      </c>
      <c r="K60" t="s">
        <v>493</v>
      </c>
      <c r="L60" t="s">
        <v>14</v>
      </c>
      <c r="M60" t="s">
        <v>89</v>
      </c>
      <c r="O60" s="7"/>
      <c r="P60" s="6"/>
      <c r="Q60" s="6"/>
      <c r="R60" s="6"/>
      <c r="S60" s="6"/>
    </row>
    <row r="61" spans="1:19" x14ac:dyDescent="0.3">
      <c r="A61" s="3" t="s">
        <v>418</v>
      </c>
      <c r="B61" s="3" t="s">
        <v>419</v>
      </c>
      <c r="C61" s="3" t="s">
        <v>420</v>
      </c>
      <c r="D61" s="3">
        <v>110719</v>
      </c>
      <c r="E61" s="11">
        <f>INDEX('Operating Budget Worksheet'!L:L,MATCH('Operating Budget Load'!K61,'Operating Budget Worksheet'!F:F,0))</f>
        <v>92.19</v>
      </c>
      <c r="F61" s="3" t="s">
        <v>421</v>
      </c>
      <c r="G61" s="3" t="s">
        <v>422</v>
      </c>
      <c r="H61" s="3" t="s">
        <v>90</v>
      </c>
      <c r="I61" s="3" t="s">
        <v>11</v>
      </c>
      <c r="J61" t="s">
        <v>41</v>
      </c>
      <c r="K61" t="s">
        <v>494</v>
      </c>
      <c r="L61" t="s">
        <v>14</v>
      </c>
      <c r="M61" t="s">
        <v>91</v>
      </c>
      <c r="O61" s="6" t="s">
        <v>454</v>
      </c>
    </row>
    <row r="62" spans="1:19" x14ac:dyDescent="0.3">
      <c r="A62" s="3" t="s">
        <v>418</v>
      </c>
      <c r="B62" s="3" t="s">
        <v>419</v>
      </c>
      <c r="C62" s="3" t="s">
        <v>420</v>
      </c>
      <c r="D62" s="3">
        <v>110719</v>
      </c>
      <c r="E62" s="11">
        <f>INDEX('Operating Budget Worksheet'!L:L,MATCH('Operating Budget Load'!K62,'Operating Budget Worksheet'!F:F,0))</f>
        <v>2304.79</v>
      </c>
      <c r="F62" s="3" t="s">
        <v>424</v>
      </c>
      <c r="G62" s="3" t="s">
        <v>422</v>
      </c>
      <c r="H62" s="3" t="s">
        <v>90</v>
      </c>
      <c r="I62" s="3" t="s">
        <v>16</v>
      </c>
      <c r="J62" t="s">
        <v>41</v>
      </c>
      <c r="K62" t="s">
        <v>495</v>
      </c>
      <c r="L62" t="s">
        <v>14</v>
      </c>
      <c r="M62" t="s">
        <v>91</v>
      </c>
    </row>
    <row r="63" spans="1:19" x14ac:dyDescent="0.3">
      <c r="A63" s="3" t="s">
        <v>418</v>
      </c>
      <c r="B63" s="3" t="s">
        <v>419</v>
      </c>
      <c r="C63" s="3" t="s">
        <v>420</v>
      </c>
      <c r="D63" s="3">
        <v>110719</v>
      </c>
      <c r="E63" s="11">
        <f>INDEX('Operating Budget Worksheet'!L:L,MATCH('Operating Budget Load'!K63,'Operating Budget Worksheet'!F:F,0))</f>
        <v>2200</v>
      </c>
      <c r="F63" s="3" t="s">
        <v>427</v>
      </c>
      <c r="G63" s="3" t="s">
        <v>422</v>
      </c>
      <c r="H63" s="3" t="s">
        <v>90</v>
      </c>
      <c r="I63" s="3" t="s">
        <v>18</v>
      </c>
      <c r="J63" t="s">
        <v>41</v>
      </c>
      <c r="K63" t="s">
        <v>496</v>
      </c>
      <c r="L63" t="s">
        <v>14</v>
      </c>
      <c r="M63" t="s">
        <v>91</v>
      </c>
    </row>
    <row r="64" spans="1:19" x14ac:dyDescent="0.3">
      <c r="A64" s="3" t="s">
        <v>418</v>
      </c>
      <c r="B64" s="3" t="s">
        <v>419</v>
      </c>
      <c r="C64" s="3" t="s">
        <v>420</v>
      </c>
      <c r="D64" s="3">
        <v>110719</v>
      </c>
      <c r="E64" s="11">
        <f>INDEX('Operating Budget Worksheet'!L:L,MATCH('Operating Budget Load'!K64,'Operating Budget Worksheet'!F:F,0))</f>
        <v>1237.21</v>
      </c>
      <c r="F64" s="3" t="s">
        <v>430</v>
      </c>
      <c r="G64" s="3" t="s">
        <v>422</v>
      </c>
      <c r="H64" s="3" t="s">
        <v>90</v>
      </c>
      <c r="I64" s="3" t="s">
        <v>20</v>
      </c>
      <c r="J64" t="s">
        <v>41</v>
      </c>
      <c r="K64" t="s">
        <v>497</v>
      </c>
      <c r="L64" t="s">
        <v>14</v>
      </c>
      <c r="M64" t="s">
        <v>91</v>
      </c>
    </row>
    <row r="65" spans="1:19" x14ac:dyDescent="0.3">
      <c r="A65" s="3" t="s">
        <v>418</v>
      </c>
      <c r="B65" s="3" t="s">
        <v>419</v>
      </c>
      <c r="C65" s="3" t="s">
        <v>420</v>
      </c>
      <c r="D65" s="3">
        <v>110719</v>
      </c>
      <c r="E65" s="11">
        <f>INDEX('Operating Budget Worksheet'!L:L,MATCH('Operating Budget Load'!K65,'Operating Budget Worksheet'!F:F,0))</f>
        <v>92.19</v>
      </c>
      <c r="F65" s="3" t="s">
        <v>435</v>
      </c>
      <c r="G65" s="3" t="s">
        <v>422</v>
      </c>
      <c r="H65" s="3" t="s">
        <v>90</v>
      </c>
      <c r="I65" s="3" t="s">
        <v>28</v>
      </c>
      <c r="J65" t="s">
        <v>41</v>
      </c>
      <c r="K65" t="s">
        <v>498</v>
      </c>
      <c r="L65" t="s">
        <v>14</v>
      </c>
      <c r="M65" t="s">
        <v>91</v>
      </c>
      <c r="O65" s="7"/>
      <c r="P65" s="6"/>
      <c r="Q65" s="6"/>
      <c r="R65" s="6"/>
      <c r="S65" s="6"/>
    </row>
    <row r="66" spans="1:19" x14ac:dyDescent="0.3">
      <c r="A66" s="3" t="s">
        <v>418</v>
      </c>
      <c r="B66" s="3" t="s">
        <v>419</v>
      </c>
      <c r="C66" s="3" t="s">
        <v>420</v>
      </c>
      <c r="D66" s="3">
        <v>110719</v>
      </c>
      <c r="E66" s="11">
        <f>INDEX('Operating Budget Worksheet'!L:L,MATCH('Operating Budget Load'!K66,'Operating Budget Worksheet'!F:F,0))</f>
        <v>95.49</v>
      </c>
      <c r="F66" s="3" t="s">
        <v>421</v>
      </c>
      <c r="G66" s="3" t="s">
        <v>422</v>
      </c>
      <c r="H66" s="3" t="s">
        <v>92</v>
      </c>
      <c r="I66" s="3" t="s">
        <v>11</v>
      </c>
      <c r="J66" t="s">
        <v>41</v>
      </c>
      <c r="K66" t="s">
        <v>499</v>
      </c>
      <c r="L66" t="s">
        <v>14</v>
      </c>
      <c r="M66" t="s">
        <v>93</v>
      </c>
      <c r="O66" s="6" t="s">
        <v>454</v>
      </c>
    </row>
    <row r="67" spans="1:19" x14ac:dyDescent="0.3">
      <c r="A67" s="3" t="s">
        <v>418</v>
      </c>
      <c r="B67" s="3" t="s">
        <v>419</v>
      </c>
      <c r="C67" s="3" t="s">
        <v>420</v>
      </c>
      <c r="D67" s="3">
        <v>110719</v>
      </c>
      <c r="E67" s="11">
        <f>INDEX('Operating Budget Worksheet'!L:L,MATCH('Operating Budget Load'!K67,'Operating Budget Worksheet'!F:F,0))</f>
        <v>4353.33</v>
      </c>
      <c r="F67" s="3" t="s">
        <v>424</v>
      </c>
      <c r="G67" s="3" t="s">
        <v>422</v>
      </c>
      <c r="H67" s="3" t="s">
        <v>92</v>
      </c>
      <c r="I67" s="3" t="s">
        <v>16</v>
      </c>
      <c r="J67" t="s">
        <v>41</v>
      </c>
      <c r="K67" t="s">
        <v>500</v>
      </c>
      <c r="L67" t="s">
        <v>14</v>
      </c>
      <c r="M67" t="s">
        <v>93</v>
      </c>
    </row>
    <row r="68" spans="1:19" x14ac:dyDescent="0.3">
      <c r="A68" s="3" t="s">
        <v>418</v>
      </c>
      <c r="B68" s="3" t="s">
        <v>419</v>
      </c>
      <c r="C68" s="3" t="s">
        <v>420</v>
      </c>
      <c r="D68" s="3">
        <v>110719</v>
      </c>
      <c r="E68" s="11">
        <f>INDEX('Operating Budget Worksheet'!L:L,MATCH('Operating Budget Load'!K68,'Operating Budget Worksheet'!F:F,0))</f>
        <v>2800</v>
      </c>
      <c r="F68" s="3" t="s">
        <v>427</v>
      </c>
      <c r="G68" s="3" t="s">
        <v>422</v>
      </c>
      <c r="H68" s="3" t="s">
        <v>92</v>
      </c>
      <c r="I68" s="3" t="s">
        <v>18</v>
      </c>
      <c r="J68" t="s">
        <v>41</v>
      </c>
      <c r="K68" t="s">
        <v>501</v>
      </c>
      <c r="L68" t="s">
        <v>14</v>
      </c>
      <c r="M68" t="s">
        <v>93</v>
      </c>
      <c r="O68" s="7"/>
    </row>
    <row r="69" spans="1:19" x14ac:dyDescent="0.3">
      <c r="A69" s="3" t="s">
        <v>418</v>
      </c>
      <c r="B69" s="3" t="s">
        <v>419</v>
      </c>
      <c r="C69" s="3" t="s">
        <v>420</v>
      </c>
      <c r="D69" s="3">
        <v>110719</v>
      </c>
      <c r="E69" s="11">
        <f>INDEX('Operating Budget Worksheet'!L:L,MATCH('Operating Budget Load'!K69,'Operating Budget Worksheet'!F:F,0))</f>
        <v>1616.62</v>
      </c>
      <c r="F69" s="3" t="s">
        <v>430</v>
      </c>
      <c r="G69" s="3" t="s">
        <v>422</v>
      </c>
      <c r="H69" s="3" t="s">
        <v>92</v>
      </c>
      <c r="I69" s="3" t="s">
        <v>20</v>
      </c>
      <c r="J69" t="s">
        <v>41</v>
      </c>
      <c r="K69" t="s">
        <v>502</v>
      </c>
      <c r="L69" t="s">
        <v>14</v>
      </c>
      <c r="M69" t="s">
        <v>93</v>
      </c>
    </row>
    <row r="70" spans="1:19" x14ac:dyDescent="0.3">
      <c r="A70" s="6" t="s">
        <v>418</v>
      </c>
      <c r="B70" s="6" t="s">
        <v>419</v>
      </c>
      <c r="C70" s="6" t="s">
        <v>420</v>
      </c>
      <c r="D70" s="6">
        <v>110719</v>
      </c>
      <c r="E70" s="11">
        <f>INDEX('Operating Budget Worksheet'!L:L,MATCH('Operating Budget Load'!K70,'Operating Budget Worksheet'!F:F,0))</f>
        <v>232000</v>
      </c>
      <c r="F70" s="6" t="s">
        <v>503</v>
      </c>
      <c r="G70" s="6" t="s">
        <v>422</v>
      </c>
      <c r="H70" s="6" t="s">
        <v>92</v>
      </c>
      <c r="I70" s="6" t="s">
        <v>94</v>
      </c>
      <c r="J70" t="s">
        <v>41</v>
      </c>
      <c r="K70" t="s">
        <v>504</v>
      </c>
      <c r="L70" t="s">
        <v>14</v>
      </c>
      <c r="M70" t="s">
        <v>93</v>
      </c>
      <c r="P70" s="6"/>
      <c r="Q70" s="6"/>
      <c r="R70" s="6"/>
      <c r="S70" s="6"/>
    </row>
    <row r="71" spans="1:19" x14ac:dyDescent="0.3">
      <c r="A71" s="3" t="s">
        <v>418</v>
      </c>
      <c r="B71" s="3" t="s">
        <v>419</v>
      </c>
      <c r="C71" s="3" t="s">
        <v>420</v>
      </c>
      <c r="D71" s="3">
        <v>110719</v>
      </c>
      <c r="E71" s="11">
        <f>INDEX('Operating Budget Worksheet'!L:L,MATCH('Operating Budget Load'!K71,'Operating Budget Worksheet'!F:F,0))</f>
        <v>4809.8599999999997</v>
      </c>
      <c r="F71" s="3" t="s">
        <v>424</v>
      </c>
      <c r="G71" s="3" t="s">
        <v>422</v>
      </c>
      <c r="H71" s="3" t="s">
        <v>96</v>
      </c>
      <c r="I71" s="3" t="s">
        <v>16</v>
      </c>
      <c r="J71" t="s">
        <v>41</v>
      </c>
      <c r="K71" t="s">
        <v>505</v>
      </c>
      <c r="L71" t="s">
        <v>14</v>
      </c>
      <c r="M71" t="s">
        <v>97</v>
      </c>
      <c r="O71" s="6" t="s">
        <v>454</v>
      </c>
    </row>
    <row r="72" spans="1:19" x14ac:dyDescent="0.3">
      <c r="A72" s="3" t="s">
        <v>418</v>
      </c>
      <c r="B72" s="3" t="s">
        <v>419</v>
      </c>
      <c r="C72" s="3" t="s">
        <v>420</v>
      </c>
      <c r="D72" s="3">
        <v>110719</v>
      </c>
      <c r="E72" s="11">
        <f>INDEX('Operating Budget Worksheet'!L:L,MATCH('Operating Budget Load'!K72,'Operating Budget Worksheet'!F:F,0))</f>
        <v>3013</v>
      </c>
      <c r="F72" s="3" t="s">
        <v>427</v>
      </c>
      <c r="G72" s="3" t="s">
        <v>422</v>
      </c>
      <c r="H72" s="3" t="s">
        <v>96</v>
      </c>
      <c r="I72" s="3" t="s">
        <v>18</v>
      </c>
      <c r="J72" t="s">
        <v>41</v>
      </c>
      <c r="K72" t="s">
        <v>506</v>
      </c>
      <c r="L72" t="s">
        <v>14</v>
      </c>
      <c r="M72" t="s">
        <v>97</v>
      </c>
    </row>
    <row r="73" spans="1:19" x14ac:dyDescent="0.3">
      <c r="A73" s="3" t="s">
        <v>418</v>
      </c>
      <c r="B73" s="3" t="s">
        <v>419</v>
      </c>
      <c r="C73" s="3" t="s">
        <v>420</v>
      </c>
      <c r="D73" s="3">
        <v>110719</v>
      </c>
      <c r="E73" s="11">
        <f>INDEX('Operating Budget Worksheet'!L:L,MATCH('Operating Budget Load'!K73,'Operating Budget Worksheet'!F:F,0))</f>
        <v>288.58999999999997</v>
      </c>
      <c r="F73" s="3" t="s">
        <v>430</v>
      </c>
      <c r="G73" s="3" t="s">
        <v>422</v>
      </c>
      <c r="H73" s="3" t="s">
        <v>96</v>
      </c>
      <c r="I73" s="3" t="s">
        <v>20</v>
      </c>
      <c r="J73" t="s">
        <v>41</v>
      </c>
      <c r="K73" t="s">
        <v>507</v>
      </c>
      <c r="L73" t="s">
        <v>14</v>
      </c>
      <c r="M73" t="s">
        <v>97</v>
      </c>
      <c r="O73" s="7"/>
    </row>
    <row r="74" spans="1:19" x14ac:dyDescent="0.3">
      <c r="A74" s="6" t="s">
        <v>418</v>
      </c>
      <c r="B74" s="6" t="s">
        <v>419</v>
      </c>
      <c r="C74" s="6" t="s">
        <v>420</v>
      </c>
      <c r="D74" s="6">
        <v>110719</v>
      </c>
      <c r="E74" s="11">
        <f>INDEX('Operating Budget Worksheet'!L:L,MATCH('Operating Budget Load'!K74,'Operating Budget Worksheet'!F:F,0))</f>
        <v>72190</v>
      </c>
      <c r="F74" s="6" t="s">
        <v>99</v>
      </c>
      <c r="G74" s="6" t="s">
        <v>422</v>
      </c>
      <c r="H74" s="6" t="s">
        <v>98</v>
      </c>
      <c r="I74" s="6" t="s">
        <v>100</v>
      </c>
      <c r="J74" t="s">
        <v>437</v>
      </c>
      <c r="K74" t="s">
        <v>508</v>
      </c>
      <c r="L74" t="s">
        <v>31</v>
      </c>
      <c r="M74" t="s">
        <v>99</v>
      </c>
    </row>
    <row r="75" spans="1:19" x14ac:dyDescent="0.3">
      <c r="A75" t="s">
        <v>418</v>
      </c>
      <c r="B75" t="s">
        <v>419</v>
      </c>
      <c r="C75" t="s">
        <v>420</v>
      </c>
      <c r="D75">
        <v>110719</v>
      </c>
      <c r="E75" s="11">
        <f>INDEX('Operating Budget Worksheet'!L:L,MATCH('Operating Budget Load'!K75,'Operating Budget Worksheet'!F:F,0))</f>
        <v>3800</v>
      </c>
      <c r="F75" t="s">
        <v>421</v>
      </c>
      <c r="G75" t="s">
        <v>422</v>
      </c>
      <c r="H75" t="s">
        <v>102</v>
      </c>
      <c r="I75" t="s">
        <v>11</v>
      </c>
      <c r="J75" t="s">
        <v>41</v>
      </c>
      <c r="K75" t="s">
        <v>509</v>
      </c>
      <c r="L75" t="s">
        <v>14</v>
      </c>
      <c r="M75" t="s">
        <v>103</v>
      </c>
    </row>
    <row r="76" spans="1:19" x14ac:dyDescent="0.3">
      <c r="A76" t="s">
        <v>418</v>
      </c>
      <c r="B76" t="s">
        <v>419</v>
      </c>
      <c r="C76" t="s">
        <v>420</v>
      </c>
      <c r="D76">
        <v>110719</v>
      </c>
      <c r="E76" s="11">
        <f>INDEX('Operating Budget Worksheet'!L:L,MATCH('Operating Budget Load'!K76,'Operating Budget Worksheet'!F:F,0))</f>
        <v>1927.96</v>
      </c>
      <c r="F76" t="s">
        <v>424</v>
      </c>
      <c r="G76" t="s">
        <v>422</v>
      </c>
      <c r="H76" t="s">
        <v>102</v>
      </c>
      <c r="I76" t="s">
        <v>16</v>
      </c>
      <c r="J76" t="s">
        <v>41</v>
      </c>
      <c r="K76" t="s">
        <v>510</v>
      </c>
      <c r="L76" t="s">
        <v>14</v>
      </c>
      <c r="M76" t="s">
        <v>103</v>
      </c>
    </row>
    <row r="77" spans="1:19" x14ac:dyDescent="0.3">
      <c r="A77" t="s">
        <v>418</v>
      </c>
      <c r="B77" t="s">
        <v>419</v>
      </c>
      <c r="C77" t="s">
        <v>420</v>
      </c>
      <c r="D77">
        <v>110719</v>
      </c>
      <c r="E77" s="11">
        <f>INDEX('Operating Budget Worksheet'!L:L,MATCH('Operating Budget Load'!K77,'Operating Budget Worksheet'!F:F,0))</f>
        <v>2484.66</v>
      </c>
      <c r="F77" t="s">
        <v>427</v>
      </c>
      <c r="G77" t="s">
        <v>422</v>
      </c>
      <c r="H77" t="s">
        <v>102</v>
      </c>
      <c r="I77" t="s">
        <v>18</v>
      </c>
      <c r="J77" t="s">
        <v>41</v>
      </c>
      <c r="K77" t="s">
        <v>511</v>
      </c>
      <c r="L77" t="s">
        <v>14</v>
      </c>
      <c r="M77" t="s">
        <v>103</v>
      </c>
    </row>
    <row r="78" spans="1:19" x14ac:dyDescent="0.3">
      <c r="A78" t="s">
        <v>418</v>
      </c>
      <c r="B78" t="s">
        <v>419</v>
      </c>
      <c r="C78" t="s">
        <v>420</v>
      </c>
      <c r="D78">
        <v>110719</v>
      </c>
      <c r="E78" s="11">
        <f>INDEX('Operating Budget Worksheet'!L:L,MATCH('Operating Budget Load'!K78,'Operating Budget Worksheet'!F:F,0))</f>
        <v>1140</v>
      </c>
      <c r="F78" t="s">
        <v>430</v>
      </c>
      <c r="G78" t="s">
        <v>422</v>
      </c>
      <c r="H78" t="s">
        <v>102</v>
      </c>
      <c r="I78" t="s">
        <v>20</v>
      </c>
      <c r="J78" t="s">
        <v>41</v>
      </c>
      <c r="K78" t="s">
        <v>512</v>
      </c>
      <c r="L78" t="s">
        <v>14</v>
      </c>
      <c r="M78" t="s">
        <v>103</v>
      </c>
    </row>
    <row r="79" spans="1:19" x14ac:dyDescent="0.3">
      <c r="A79" t="s">
        <v>418</v>
      </c>
      <c r="B79" t="s">
        <v>419</v>
      </c>
      <c r="C79" t="s">
        <v>420</v>
      </c>
      <c r="D79">
        <v>110719</v>
      </c>
      <c r="E79" s="11">
        <f>INDEX('Operating Budget Worksheet'!L:L,MATCH('Operating Budget Load'!K79,'Operating Budget Worksheet'!F:F,0))</f>
        <v>786.6</v>
      </c>
      <c r="F79" t="s">
        <v>435</v>
      </c>
      <c r="G79" t="s">
        <v>422</v>
      </c>
      <c r="H79" t="s">
        <v>102</v>
      </c>
      <c r="I79" t="s">
        <v>28</v>
      </c>
      <c r="J79" t="s">
        <v>41</v>
      </c>
      <c r="K79" t="s">
        <v>513</v>
      </c>
      <c r="L79" t="s">
        <v>14</v>
      </c>
      <c r="M79" t="s">
        <v>103</v>
      </c>
    </row>
    <row r="80" spans="1:19" x14ac:dyDescent="0.3">
      <c r="A80" t="s">
        <v>418</v>
      </c>
      <c r="B80" t="s">
        <v>419</v>
      </c>
      <c r="C80" t="s">
        <v>420</v>
      </c>
      <c r="D80">
        <v>110719</v>
      </c>
      <c r="E80" s="11">
        <f>INDEX('Operating Budget Worksheet'!L:L,MATCH('Operating Budget Load'!K80,'Operating Budget Worksheet'!F:F,0))</f>
        <v>7901</v>
      </c>
      <c r="F80" t="s">
        <v>421</v>
      </c>
      <c r="G80" t="s">
        <v>422</v>
      </c>
      <c r="H80" t="s">
        <v>105</v>
      </c>
      <c r="I80" t="s">
        <v>11</v>
      </c>
      <c r="J80" t="s">
        <v>13</v>
      </c>
      <c r="K80" t="s">
        <v>514</v>
      </c>
      <c r="L80" t="s">
        <v>31</v>
      </c>
      <c r="M80" t="s">
        <v>106</v>
      </c>
    </row>
    <row r="81" spans="1:19" x14ac:dyDescent="0.3">
      <c r="A81" t="s">
        <v>418</v>
      </c>
      <c r="B81" t="s">
        <v>419</v>
      </c>
      <c r="C81" t="s">
        <v>420</v>
      </c>
      <c r="D81">
        <v>110719</v>
      </c>
      <c r="E81" s="11">
        <f>INDEX('Operating Budget Worksheet'!L:L,MATCH('Operating Budget Load'!K81,'Operating Budget Worksheet'!F:F,0))</f>
        <v>2500</v>
      </c>
      <c r="F81" t="s">
        <v>424</v>
      </c>
      <c r="G81" t="s">
        <v>422</v>
      </c>
      <c r="H81" t="s">
        <v>105</v>
      </c>
      <c r="I81" t="s">
        <v>16</v>
      </c>
      <c r="J81" t="s">
        <v>13</v>
      </c>
      <c r="K81" t="s">
        <v>515</v>
      </c>
      <c r="L81" t="s">
        <v>31</v>
      </c>
      <c r="M81" t="s">
        <v>106</v>
      </c>
    </row>
    <row r="82" spans="1:19" x14ac:dyDescent="0.3">
      <c r="A82" t="s">
        <v>418</v>
      </c>
      <c r="B82" t="s">
        <v>419</v>
      </c>
      <c r="C82" t="s">
        <v>420</v>
      </c>
      <c r="D82">
        <v>110719</v>
      </c>
      <c r="E82" s="11">
        <f>INDEX('Operating Budget Worksheet'!L:L,MATCH('Operating Budget Load'!K82,'Operating Budget Worksheet'!F:F,0))</f>
        <v>4769</v>
      </c>
      <c r="F82" t="s">
        <v>427</v>
      </c>
      <c r="G82" t="s">
        <v>422</v>
      </c>
      <c r="H82" t="s">
        <v>105</v>
      </c>
      <c r="I82" t="s">
        <v>18</v>
      </c>
      <c r="J82" t="s">
        <v>13</v>
      </c>
      <c r="K82" t="s">
        <v>516</v>
      </c>
      <c r="L82" t="s">
        <v>31</v>
      </c>
      <c r="M82" t="s">
        <v>106</v>
      </c>
    </row>
    <row r="83" spans="1:19" x14ac:dyDescent="0.3">
      <c r="A83" t="s">
        <v>418</v>
      </c>
      <c r="B83" t="s">
        <v>419</v>
      </c>
      <c r="C83" t="s">
        <v>420</v>
      </c>
      <c r="D83">
        <v>110719</v>
      </c>
      <c r="E83" s="11">
        <f>INDEX('Operating Budget Worksheet'!L:L,MATCH('Operating Budget Load'!K83,'Operating Budget Worksheet'!F:F,0))</f>
        <v>1700</v>
      </c>
      <c r="F83" t="s">
        <v>430</v>
      </c>
      <c r="G83" t="s">
        <v>422</v>
      </c>
      <c r="H83" t="s">
        <v>105</v>
      </c>
      <c r="I83" t="s">
        <v>20</v>
      </c>
      <c r="J83" t="s">
        <v>13</v>
      </c>
      <c r="K83" t="s">
        <v>517</v>
      </c>
      <c r="L83" t="s">
        <v>31</v>
      </c>
      <c r="M83" t="s">
        <v>106</v>
      </c>
    </row>
    <row r="84" spans="1:19" x14ac:dyDescent="0.3">
      <c r="A84" t="s">
        <v>418</v>
      </c>
      <c r="B84" t="s">
        <v>419</v>
      </c>
      <c r="C84" t="s">
        <v>420</v>
      </c>
      <c r="D84">
        <v>110719</v>
      </c>
      <c r="E84" s="11">
        <f>INDEX('Operating Budget Worksheet'!L:L,MATCH('Operating Budget Load'!K84,'Operating Budget Worksheet'!F:F,0))</f>
        <v>4000</v>
      </c>
      <c r="F84" t="s">
        <v>108</v>
      </c>
      <c r="G84" t="s">
        <v>422</v>
      </c>
      <c r="H84" t="s">
        <v>105</v>
      </c>
      <c r="I84" t="s">
        <v>107</v>
      </c>
      <c r="J84" t="s">
        <v>13</v>
      </c>
      <c r="K84" t="s">
        <v>518</v>
      </c>
      <c r="L84" t="s">
        <v>31</v>
      </c>
      <c r="M84" t="s">
        <v>106</v>
      </c>
    </row>
    <row r="85" spans="1:19" x14ac:dyDescent="0.3">
      <c r="A85" t="s">
        <v>418</v>
      </c>
      <c r="B85" t="s">
        <v>419</v>
      </c>
      <c r="C85" t="s">
        <v>420</v>
      </c>
      <c r="D85">
        <v>110719</v>
      </c>
      <c r="E85" s="11">
        <f>INDEX('Operating Budget Worksheet'!L:L,MATCH('Operating Budget Load'!K85,'Operating Budget Worksheet'!F:F,0))</f>
        <v>26370</v>
      </c>
      <c r="F85" t="s">
        <v>519</v>
      </c>
      <c r="G85" t="s">
        <v>422</v>
      </c>
      <c r="H85" t="s">
        <v>109</v>
      </c>
      <c r="I85" t="s">
        <v>114</v>
      </c>
      <c r="J85" t="s">
        <v>13</v>
      </c>
      <c r="K85" t="s">
        <v>520</v>
      </c>
      <c r="L85" t="s">
        <v>69</v>
      </c>
      <c r="M85" t="s">
        <v>110</v>
      </c>
    </row>
    <row r="86" spans="1:19" x14ac:dyDescent="0.3">
      <c r="A86" t="s">
        <v>418</v>
      </c>
      <c r="B86" t="s">
        <v>419</v>
      </c>
      <c r="C86" t="s">
        <v>420</v>
      </c>
      <c r="D86">
        <v>110719</v>
      </c>
      <c r="E86" s="11">
        <f>INDEX('Operating Budget Worksheet'!L:L,MATCH('Operating Budget Load'!K86,'Operating Budget Worksheet'!F:F,0))</f>
        <v>44000</v>
      </c>
      <c r="F86" t="s">
        <v>424</v>
      </c>
      <c r="G86" t="s">
        <v>422</v>
      </c>
      <c r="H86" t="s">
        <v>109</v>
      </c>
      <c r="I86" t="s">
        <v>16</v>
      </c>
      <c r="J86" t="s">
        <v>13</v>
      </c>
      <c r="K86" t="s">
        <v>521</v>
      </c>
      <c r="L86" t="s">
        <v>69</v>
      </c>
      <c r="M86" t="s">
        <v>110</v>
      </c>
    </row>
    <row r="87" spans="1:19" x14ac:dyDescent="0.3">
      <c r="A87" t="s">
        <v>418</v>
      </c>
      <c r="B87" t="s">
        <v>419</v>
      </c>
      <c r="C87" t="s">
        <v>420</v>
      </c>
      <c r="D87">
        <v>110719</v>
      </c>
      <c r="E87" s="11">
        <f>INDEX('Operating Budget Worksheet'!L:L,MATCH('Operating Budget Load'!K87,'Operating Budget Worksheet'!F:F,0))</f>
        <v>4337</v>
      </c>
      <c r="F87" t="s">
        <v>427</v>
      </c>
      <c r="G87" t="s">
        <v>422</v>
      </c>
      <c r="H87" t="s">
        <v>109</v>
      </c>
      <c r="I87" t="s">
        <v>18</v>
      </c>
      <c r="J87" t="s">
        <v>13</v>
      </c>
      <c r="K87" t="s">
        <v>522</v>
      </c>
      <c r="L87" t="s">
        <v>69</v>
      </c>
      <c r="M87" t="s">
        <v>110</v>
      </c>
    </row>
    <row r="88" spans="1:19" x14ac:dyDescent="0.3">
      <c r="A88" t="s">
        <v>418</v>
      </c>
      <c r="B88" t="s">
        <v>419</v>
      </c>
      <c r="C88" t="s">
        <v>420</v>
      </c>
      <c r="D88">
        <v>110719</v>
      </c>
      <c r="E88" s="11">
        <f>INDEX('Operating Budget Worksheet'!L:L,MATCH('Operating Budget Load'!K88,'Operating Budget Worksheet'!F:F,0))</f>
        <v>63324</v>
      </c>
      <c r="F88" t="s">
        <v>430</v>
      </c>
      <c r="G88" t="s">
        <v>422</v>
      </c>
      <c r="H88" t="s">
        <v>109</v>
      </c>
      <c r="I88" t="s">
        <v>20</v>
      </c>
      <c r="J88" t="s">
        <v>13</v>
      </c>
      <c r="K88" t="s">
        <v>523</v>
      </c>
      <c r="L88" t="s">
        <v>69</v>
      </c>
      <c r="M88" t="s">
        <v>110</v>
      </c>
    </row>
    <row r="89" spans="1:19" x14ac:dyDescent="0.3">
      <c r="A89" t="s">
        <v>418</v>
      </c>
      <c r="B89" t="s">
        <v>419</v>
      </c>
      <c r="C89" t="s">
        <v>420</v>
      </c>
      <c r="D89">
        <v>110719</v>
      </c>
      <c r="E89" s="11">
        <f>INDEX('Operating Budget Worksheet'!L:L,MATCH('Operating Budget Load'!K89,'Operating Budget Worksheet'!F:F,0))</f>
        <v>800</v>
      </c>
      <c r="F89" t="s">
        <v>444</v>
      </c>
      <c r="G89" t="s">
        <v>422</v>
      </c>
      <c r="H89" t="s">
        <v>109</v>
      </c>
      <c r="I89" t="s">
        <v>43</v>
      </c>
      <c r="J89" t="s">
        <v>13</v>
      </c>
      <c r="K89" t="s">
        <v>524</v>
      </c>
      <c r="L89" t="s">
        <v>69</v>
      </c>
      <c r="M89" t="s">
        <v>110</v>
      </c>
    </row>
    <row r="90" spans="1:19" x14ac:dyDescent="0.3">
      <c r="A90" t="s">
        <v>418</v>
      </c>
      <c r="B90" t="s">
        <v>419</v>
      </c>
      <c r="C90" t="s">
        <v>420</v>
      </c>
      <c r="D90">
        <v>110719</v>
      </c>
      <c r="E90" s="11">
        <f>INDEX('Operating Budget Worksheet'!L:L,MATCH('Operating Budget Load'!K90,'Operating Budget Worksheet'!F:F,0))</f>
        <v>15817</v>
      </c>
      <c r="F90" t="s">
        <v>525</v>
      </c>
      <c r="G90" t="s">
        <v>422</v>
      </c>
      <c r="H90" t="s">
        <v>109</v>
      </c>
      <c r="I90" t="s">
        <v>112</v>
      </c>
      <c r="J90" t="s">
        <v>13</v>
      </c>
      <c r="K90" t="s">
        <v>526</v>
      </c>
      <c r="L90" t="s">
        <v>69</v>
      </c>
      <c r="M90" t="s">
        <v>110</v>
      </c>
    </row>
    <row r="91" spans="1:19" x14ac:dyDescent="0.3">
      <c r="A91" t="s">
        <v>418</v>
      </c>
      <c r="B91" t="s">
        <v>419</v>
      </c>
      <c r="C91" t="s">
        <v>420</v>
      </c>
      <c r="D91">
        <v>110719</v>
      </c>
      <c r="E91" s="11">
        <f>INDEX('Operating Budget Worksheet'!L:L,MATCH('Operating Budget Load'!K91,'Operating Budget Worksheet'!F:F,0))</f>
        <v>157.03</v>
      </c>
      <c r="F91" t="s">
        <v>424</v>
      </c>
      <c r="G91" t="s">
        <v>422</v>
      </c>
      <c r="H91" t="s">
        <v>116</v>
      </c>
      <c r="I91" t="s">
        <v>16</v>
      </c>
      <c r="J91" t="s">
        <v>41</v>
      </c>
      <c r="K91" t="s">
        <v>527</v>
      </c>
      <c r="L91" t="s">
        <v>14</v>
      </c>
      <c r="M91" t="s">
        <v>117</v>
      </c>
    </row>
    <row r="92" spans="1:19" x14ac:dyDescent="0.3">
      <c r="A92" t="s">
        <v>418</v>
      </c>
      <c r="B92" t="s">
        <v>419</v>
      </c>
      <c r="C92" t="s">
        <v>420</v>
      </c>
      <c r="D92">
        <v>110719</v>
      </c>
      <c r="E92" s="11">
        <f>INDEX('Operating Budget Worksheet'!L:L,MATCH('Operating Budget Load'!K92,'Operating Budget Worksheet'!F:F,0))</f>
        <v>14725</v>
      </c>
      <c r="F92" t="s">
        <v>430</v>
      </c>
      <c r="G92" t="s">
        <v>422</v>
      </c>
      <c r="H92" t="s">
        <v>116</v>
      </c>
      <c r="I92" t="s">
        <v>20</v>
      </c>
      <c r="J92" t="s">
        <v>41</v>
      </c>
      <c r="K92" t="s">
        <v>528</v>
      </c>
      <c r="L92" t="s">
        <v>14</v>
      </c>
      <c r="M92" t="s">
        <v>117</v>
      </c>
    </row>
    <row r="93" spans="1:19" x14ac:dyDescent="0.3">
      <c r="A93" t="s">
        <v>418</v>
      </c>
      <c r="B93" t="s">
        <v>419</v>
      </c>
      <c r="C93" t="s">
        <v>420</v>
      </c>
      <c r="D93">
        <v>110719</v>
      </c>
      <c r="E93" s="11">
        <f>INDEX('Operating Budget Worksheet'!L:L,MATCH('Operating Budget Load'!K93,'Operating Budget Worksheet'!F:F,0))</f>
        <v>4614.9399999999996</v>
      </c>
      <c r="F93" t="s">
        <v>435</v>
      </c>
      <c r="G93" t="s">
        <v>422</v>
      </c>
      <c r="H93" t="s">
        <v>116</v>
      </c>
      <c r="I93" t="s">
        <v>28</v>
      </c>
      <c r="J93" t="s">
        <v>41</v>
      </c>
      <c r="K93" t="s">
        <v>529</v>
      </c>
      <c r="L93" t="s">
        <v>14</v>
      </c>
      <c r="M93" t="s">
        <v>117</v>
      </c>
      <c r="P93" s="6"/>
      <c r="Q93" s="6"/>
      <c r="R93" s="6"/>
      <c r="S93" s="6"/>
    </row>
    <row r="94" spans="1:19" x14ac:dyDescent="0.3">
      <c r="A94" s="3" t="s">
        <v>418</v>
      </c>
      <c r="B94" s="3" t="s">
        <v>419</v>
      </c>
      <c r="C94" s="3" t="s">
        <v>420</v>
      </c>
      <c r="D94" s="3">
        <v>110719</v>
      </c>
      <c r="E94" s="11">
        <f>INDEX('Operating Budget Worksheet'!L:L,MATCH('Operating Budget Load'!K94,'Operating Budget Worksheet'!F:F,0))</f>
        <v>96.2</v>
      </c>
      <c r="F94" s="3" t="s">
        <v>421</v>
      </c>
      <c r="G94" s="3" t="s">
        <v>422</v>
      </c>
      <c r="H94" s="3" t="s">
        <v>119</v>
      </c>
      <c r="I94" s="3" t="s">
        <v>11</v>
      </c>
      <c r="J94" t="s">
        <v>41</v>
      </c>
      <c r="K94" t="s">
        <v>530</v>
      </c>
      <c r="L94" t="s">
        <v>14</v>
      </c>
      <c r="M94" t="s">
        <v>120</v>
      </c>
      <c r="O94" s="6" t="s">
        <v>454</v>
      </c>
    </row>
    <row r="95" spans="1:19" x14ac:dyDescent="0.3">
      <c r="A95" s="3" t="s">
        <v>418</v>
      </c>
      <c r="B95" s="3" t="s">
        <v>419</v>
      </c>
      <c r="C95" s="3" t="s">
        <v>420</v>
      </c>
      <c r="D95" s="3">
        <v>110719</v>
      </c>
      <c r="E95" s="11">
        <f>INDEX('Operating Budget Worksheet'!L:L,MATCH('Operating Budget Load'!K95,'Operating Budget Worksheet'!F:F,0))</f>
        <v>4328.8</v>
      </c>
      <c r="F95" s="3" t="s">
        <v>424</v>
      </c>
      <c r="G95" s="3" t="s">
        <v>422</v>
      </c>
      <c r="H95" s="3" t="s">
        <v>119</v>
      </c>
      <c r="I95" s="3" t="s">
        <v>16</v>
      </c>
      <c r="J95" t="s">
        <v>41</v>
      </c>
      <c r="K95" t="s">
        <v>531</v>
      </c>
      <c r="L95" t="s">
        <v>14</v>
      </c>
      <c r="M95" t="s">
        <v>120</v>
      </c>
    </row>
    <row r="96" spans="1:19" x14ac:dyDescent="0.3">
      <c r="A96" s="3" t="s">
        <v>418</v>
      </c>
      <c r="B96" s="3" t="s">
        <v>419</v>
      </c>
      <c r="C96" s="3" t="s">
        <v>420</v>
      </c>
      <c r="D96" s="3">
        <v>110719</v>
      </c>
      <c r="E96" s="11">
        <f>INDEX('Operating Budget Worksheet'!L:L,MATCH('Operating Budget Load'!K96,'Operating Budget Worksheet'!F:F,0))</f>
        <v>2500</v>
      </c>
      <c r="F96" s="3" t="s">
        <v>427</v>
      </c>
      <c r="G96" s="3" t="s">
        <v>422</v>
      </c>
      <c r="H96" s="3" t="s">
        <v>119</v>
      </c>
      <c r="I96" s="3" t="s">
        <v>18</v>
      </c>
      <c r="J96" t="s">
        <v>41</v>
      </c>
      <c r="K96" t="s">
        <v>532</v>
      </c>
      <c r="L96" t="s">
        <v>14</v>
      </c>
      <c r="M96" t="s">
        <v>120</v>
      </c>
    </row>
    <row r="97" spans="1:15" x14ac:dyDescent="0.3">
      <c r="A97" s="3" t="s">
        <v>418</v>
      </c>
      <c r="B97" s="3" t="s">
        <v>419</v>
      </c>
      <c r="C97" s="3" t="s">
        <v>420</v>
      </c>
      <c r="D97" s="3">
        <v>110719</v>
      </c>
      <c r="E97" s="11">
        <f>INDEX('Operating Budget Worksheet'!L:L,MATCH('Operating Budget Load'!K97,'Operating Budget Worksheet'!F:F,0))</f>
        <v>961.96</v>
      </c>
      <c r="F97" s="3" t="s">
        <v>430</v>
      </c>
      <c r="G97" s="3" t="s">
        <v>422</v>
      </c>
      <c r="H97" s="3" t="s">
        <v>119</v>
      </c>
      <c r="I97" s="3" t="s">
        <v>20</v>
      </c>
      <c r="J97" t="s">
        <v>41</v>
      </c>
      <c r="K97" t="s">
        <v>533</v>
      </c>
      <c r="L97" t="s">
        <v>14</v>
      </c>
      <c r="M97" t="s">
        <v>120</v>
      </c>
    </row>
    <row r="98" spans="1:15" x14ac:dyDescent="0.3">
      <c r="A98" s="3" t="s">
        <v>418</v>
      </c>
      <c r="B98" s="3" t="s">
        <v>419</v>
      </c>
      <c r="C98" s="3" t="s">
        <v>420</v>
      </c>
      <c r="D98" s="3">
        <v>110719</v>
      </c>
      <c r="E98" s="11">
        <f>INDEX('Operating Budget Worksheet'!L:L,MATCH('Operating Budget Load'!K98,'Operating Budget Worksheet'!F:F,0))</f>
        <v>96.2</v>
      </c>
      <c r="F98" s="3" t="s">
        <v>444</v>
      </c>
      <c r="G98" s="3" t="s">
        <v>422</v>
      </c>
      <c r="H98" s="3" t="s">
        <v>119</v>
      </c>
      <c r="I98" s="3" t="s">
        <v>43</v>
      </c>
      <c r="J98" t="s">
        <v>41</v>
      </c>
      <c r="K98" t="s">
        <v>534</v>
      </c>
      <c r="L98" t="s">
        <v>14</v>
      </c>
      <c r="M98" t="s">
        <v>120</v>
      </c>
      <c r="O98" s="7"/>
    </row>
    <row r="99" spans="1:15" x14ac:dyDescent="0.3">
      <c r="A99" s="3" t="s">
        <v>418</v>
      </c>
      <c r="B99" s="3" t="s">
        <v>419</v>
      </c>
      <c r="C99" s="3" t="s">
        <v>420</v>
      </c>
      <c r="D99" s="3">
        <v>110719</v>
      </c>
      <c r="E99" s="11">
        <f>INDEX('Operating Budget Worksheet'!L:L,MATCH('Operating Budget Load'!K99,'Operating Budget Worksheet'!F:F,0))</f>
        <v>902.31</v>
      </c>
      <c r="F99" s="3" t="s">
        <v>435</v>
      </c>
      <c r="G99" s="3" t="s">
        <v>422</v>
      </c>
      <c r="H99" s="3" t="s">
        <v>119</v>
      </c>
      <c r="I99" s="3" t="s">
        <v>28</v>
      </c>
      <c r="J99" t="s">
        <v>41</v>
      </c>
      <c r="K99" t="s">
        <v>535</v>
      </c>
      <c r="L99" t="s">
        <v>14</v>
      </c>
      <c r="M99" t="s">
        <v>120</v>
      </c>
    </row>
    <row r="100" spans="1:15" x14ac:dyDescent="0.3">
      <c r="A100" t="s">
        <v>418</v>
      </c>
      <c r="B100" t="s">
        <v>419</v>
      </c>
      <c r="C100" t="s">
        <v>420</v>
      </c>
      <c r="D100">
        <v>110719</v>
      </c>
      <c r="E100" s="11">
        <f>INDEX('Operating Budget Worksheet'!L:L,MATCH('Operating Budget Load'!K100,'Operating Budget Worksheet'!F:F,0))</f>
        <v>47500</v>
      </c>
      <c r="F100" t="s">
        <v>421</v>
      </c>
      <c r="G100" t="s">
        <v>422</v>
      </c>
      <c r="H100" t="s">
        <v>121</v>
      </c>
      <c r="I100" t="s">
        <v>11</v>
      </c>
      <c r="J100" t="s">
        <v>41</v>
      </c>
      <c r="K100" t="s">
        <v>536</v>
      </c>
      <c r="L100" t="s">
        <v>14</v>
      </c>
      <c r="M100" t="s">
        <v>122</v>
      </c>
    </row>
    <row r="101" spans="1:15" x14ac:dyDescent="0.3">
      <c r="A101" t="s">
        <v>418</v>
      </c>
      <c r="B101" t="s">
        <v>419</v>
      </c>
      <c r="C101" t="s">
        <v>420</v>
      </c>
      <c r="D101">
        <v>110719</v>
      </c>
      <c r="E101" s="11">
        <f>INDEX('Operating Budget Worksheet'!L:L,MATCH('Operating Budget Load'!K101,'Operating Budget Worksheet'!F:F,0))</f>
        <v>0</v>
      </c>
      <c r="F101" t="s">
        <v>424</v>
      </c>
      <c r="G101" t="s">
        <v>422</v>
      </c>
      <c r="H101" t="s">
        <v>123</v>
      </c>
      <c r="I101" t="s">
        <v>16</v>
      </c>
      <c r="J101" t="s">
        <v>30</v>
      </c>
      <c r="K101" t="s">
        <v>537</v>
      </c>
      <c r="L101" t="s">
        <v>61</v>
      </c>
      <c r="M101" t="s">
        <v>124</v>
      </c>
    </row>
    <row r="102" spans="1:15" x14ac:dyDescent="0.3">
      <c r="A102" t="s">
        <v>418</v>
      </c>
      <c r="B102" t="s">
        <v>419</v>
      </c>
      <c r="C102" t="s">
        <v>420</v>
      </c>
      <c r="D102">
        <v>110719</v>
      </c>
      <c r="E102" s="11">
        <f>INDEX('Operating Budget Worksheet'!L:L,MATCH('Operating Budget Load'!K102,'Operating Budget Worksheet'!F:F,0))</f>
        <v>1041.68</v>
      </c>
      <c r="F102" t="s">
        <v>430</v>
      </c>
      <c r="G102" t="s">
        <v>422</v>
      </c>
      <c r="H102" t="s">
        <v>123</v>
      </c>
      <c r="I102" t="s">
        <v>20</v>
      </c>
      <c r="J102" t="s">
        <v>30</v>
      </c>
      <c r="K102" t="s">
        <v>538</v>
      </c>
      <c r="L102" t="s">
        <v>61</v>
      </c>
      <c r="M102" t="s">
        <v>124</v>
      </c>
    </row>
    <row r="103" spans="1:15" x14ac:dyDescent="0.3">
      <c r="A103" t="s">
        <v>418</v>
      </c>
      <c r="B103" t="s">
        <v>419</v>
      </c>
      <c r="C103" t="s">
        <v>420</v>
      </c>
      <c r="D103">
        <v>110719</v>
      </c>
      <c r="E103" s="11">
        <f>INDEX('Operating Budget Worksheet'!L:L,MATCH('Operating Budget Load'!K103,'Operating Budget Worksheet'!F:F,0))</f>
        <v>28000</v>
      </c>
      <c r="F103" t="s">
        <v>539</v>
      </c>
      <c r="G103" t="s">
        <v>422</v>
      </c>
      <c r="H103" t="s">
        <v>126</v>
      </c>
      <c r="I103" t="s">
        <v>128</v>
      </c>
      <c r="J103" t="s">
        <v>439</v>
      </c>
      <c r="K103" t="s">
        <v>540</v>
      </c>
      <c r="L103" t="s">
        <v>31</v>
      </c>
      <c r="M103" t="s">
        <v>127</v>
      </c>
    </row>
    <row r="104" spans="1:15" x14ac:dyDescent="0.3">
      <c r="A104" t="s">
        <v>418</v>
      </c>
      <c r="B104" t="s">
        <v>419</v>
      </c>
      <c r="C104" t="s">
        <v>420</v>
      </c>
      <c r="D104">
        <v>110719</v>
      </c>
      <c r="E104" s="11">
        <f>INDEX('Operating Budget Worksheet'!L:L,MATCH('Operating Budget Load'!K104,'Operating Budget Worksheet'!F:F,0))</f>
        <v>131912</v>
      </c>
      <c r="F104" t="s">
        <v>541</v>
      </c>
      <c r="G104" t="s">
        <v>422</v>
      </c>
      <c r="H104" t="s">
        <v>126</v>
      </c>
      <c r="I104" t="s">
        <v>130</v>
      </c>
      <c r="J104" t="s">
        <v>439</v>
      </c>
      <c r="K104" t="s">
        <v>542</v>
      </c>
      <c r="L104" t="s">
        <v>31</v>
      </c>
      <c r="M104" t="s">
        <v>127</v>
      </c>
    </row>
    <row r="105" spans="1:15" x14ac:dyDescent="0.3">
      <c r="A105" t="s">
        <v>418</v>
      </c>
      <c r="B105" t="s">
        <v>419</v>
      </c>
      <c r="C105" t="s">
        <v>420</v>
      </c>
      <c r="D105">
        <v>110719</v>
      </c>
      <c r="E105" s="11">
        <f>INDEX('Operating Budget Worksheet'!L:L,MATCH('Operating Budget Load'!K105,'Operating Budget Worksheet'!F:F,0))</f>
        <v>350000</v>
      </c>
      <c r="F105" t="s">
        <v>543</v>
      </c>
      <c r="G105" t="s">
        <v>422</v>
      </c>
      <c r="H105" t="s">
        <v>126</v>
      </c>
      <c r="I105" t="s">
        <v>134</v>
      </c>
      <c r="J105" t="s">
        <v>439</v>
      </c>
      <c r="K105" t="s">
        <v>544</v>
      </c>
      <c r="L105" t="s">
        <v>31</v>
      </c>
      <c r="M105" t="s">
        <v>127</v>
      </c>
    </row>
    <row r="106" spans="1:15" x14ac:dyDescent="0.3">
      <c r="A106" t="s">
        <v>418</v>
      </c>
      <c r="B106" t="s">
        <v>419</v>
      </c>
      <c r="C106" t="s">
        <v>420</v>
      </c>
      <c r="D106">
        <v>110719</v>
      </c>
      <c r="E106" s="11">
        <f>INDEX('Operating Budget Worksheet'!L:L,MATCH('Operating Budget Load'!K106,'Operating Budget Worksheet'!F:F,0))</f>
        <v>16000</v>
      </c>
      <c r="F106" t="s">
        <v>545</v>
      </c>
      <c r="G106" t="s">
        <v>422</v>
      </c>
      <c r="H106" t="s">
        <v>126</v>
      </c>
      <c r="I106" t="s">
        <v>132</v>
      </c>
      <c r="J106" t="s">
        <v>439</v>
      </c>
      <c r="K106" t="s">
        <v>546</v>
      </c>
      <c r="L106" t="s">
        <v>31</v>
      </c>
      <c r="M106" t="s">
        <v>127</v>
      </c>
    </row>
    <row r="107" spans="1:15" x14ac:dyDescent="0.3">
      <c r="A107" t="s">
        <v>418</v>
      </c>
      <c r="B107" t="s">
        <v>419</v>
      </c>
      <c r="C107" t="s">
        <v>420</v>
      </c>
      <c r="D107">
        <v>110719</v>
      </c>
      <c r="E107" s="11">
        <f>INDEX('Operating Budget Worksheet'!L:L,MATCH('Operating Budget Load'!K107,'Operating Budget Worksheet'!F:F,0))</f>
        <v>349000</v>
      </c>
      <c r="F107" t="s">
        <v>547</v>
      </c>
      <c r="G107" t="s">
        <v>422</v>
      </c>
      <c r="H107" t="s">
        <v>126</v>
      </c>
      <c r="I107" t="s">
        <v>136</v>
      </c>
      <c r="J107" t="s">
        <v>439</v>
      </c>
      <c r="K107" t="s">
        <v>548</v>
      </c>
      <c r="L107" t="s">
        <v>31</v>
      </c>
      <c r="M107" t="s">
        <v>127</v>
      </c>
    </row>
    <row r="108" spans="1:15" x14ac:dyDescent="0.3">
      <c r="A108" t="s">
        <v>418</v>
      </c>
      <c r="B108" t="s">
        <v>419</v>
      </c>
      <c r="C108" t="s">
        <v>420</v>
      </c>
      <c r="D108">
        <v>110719</v>
      </c>
      <c r="E108" s="11">
        <f>INDEX('Operating Budget Worksheet'!L:L,MATCH('Operating Budget Load'!K108,'Operating Budget Worksheet'!F:F,0))</f>
        <v>16529</v>
      </c>
      <c r="F108" t="s">
        <v>549</v>
      </c>
      <c r="G108" t="s">
        <v>422</v>
      </c>
      <c r="H108" t="s">
        <v>126</v>
      </c>
      <c r="I108" t="s">
        <v>138</v>
      </c>
      <c r="J108" t="s">
        <v>439</v>
      </c>
      <c r="K108" t="s">
        <v>550</v>
      </c>
      <c r="L108" t="s">
        <v>31</v>
      </c>
      <c r="M108" t="s">
        <v>127</v>
      </c>
    </row>
    <row r="109" spans="1:15" x14ac:dyDescent="0.3">
      <c r="A109" t="s">
        <v>418</v>
      </c>
      <c r="B109" t="s">
        <v>419</v>
      </c>
      <c r="C109" t="s">
        <v>420</v>
      </c>
      <c r="D109">
        <v>110719</v>
      </c>
      <c r="E109" s="11">
        <f>INDEX('Operating Budget Worksheet'!L:L,MATCH('Operating Budget Load'!K109,'Operating Budget Worksheet'!F:F,0))</f>
        <v>82000</v>
      </c>
      <c r="F109" t="s">
        <v>551</v>
      </c>
      <c r="G109" t="s">
        <v>422</v>
      </c>
      <c r="H109" t="s">
        <v>126</v>
      </c>
      <c r="I109" t="s">
        <v>140</v>
      </c>
      <c r="J109" t="s">
        <v>439</v>
      </c>
      <c r="K109" t="s">
        <v>552</v>
      </c>
      <c r="L109" t="s">
        <v>31</v>
      </c>
      <c r="M109" t="s">
        <v>127</v>
      </c>
    </row>
    <row r="110" spans="1:15" x14ac:dyDescent="0.3">
      <c r="A110" t="s">
        <v>418</v>
      </c>
      <c r="B110" t="s">
        <v>419</v>
      </c>
      <c r="C110" t="s">
        <v>420</v>
      </c>
      <c r="D110">
        <v>110719</v>
      </c>
      <c r="E110" s="11">
        <f>INDEX('Operating Budget Worksheet'!L:L,MATCH('Operating Budget Load'!K110,'Operating Budget Worksheet'!F:F,0))</f>
        <v>4000</v>
      </c>
      <c r="F110" t="s">
        <v>553</v>
      </c>
      <c r="G110" t="s">
        <v>422</v>
      </c>
      <c r="H110" t="s">
        <v>126</v>
      </c>
      <c r="I110" t="s">
        <v>142</v>
      </c>
      <c r="J110" t="s">
        <v>439</v>
      </c>
      <c r="K110" t="s">
        <v>554</v>
      </c>
      <c r="L110" t="s">
        <v>31</v>
      </c>
      <c r="M110" t="s">
        <v>127</v>
      </c>
    </row>
    <row r="111" spans="1:15" x14ac:dyDescent="0.3">
      <c r="A111" t="s">
        <v>418</v>
      </c>
      <c r="B111" t="s">
        <v>419</v>
      </c>
      <c r="C111" t="s">
        <v>420</v>
      </c>
      <c r="D111">
        <v>110719</v>
      </c>
      <c r="E111" s="11">
        <f>INDEX('Operating Budget Worksheet'!L:L,MATCH('Operating Budget Load'!K111,'Operating Budget Worksheet'!F:F,0))</f>
        <v>3387</v>
      </c>
      <c r="F111" t="s">
        <v>555</v>
      </c>
      <c r="G111" t="s">
        <v>422</v>
      </c>
      <c r="H111" t="s">
        <v>126</v>
      </c>
      <c r="I111" t="s">
        <v>144</v>
      </c>
      <c r="J111" t="s">
        <v>439</v>
      </c>
      <c r="K111" t="s">
        <v>556</v>
      </c>
      <c r="L111" t="s">
        <v>31</v>
      </c>
      <c r="M111" t="s">
        <v>127</v>
      </c>
    </row>
    <row r="112" spans="1:15" x14ac:dyDescent="0.3">
      <c r="A112" t="s">
        <v>418</v>
      </c>
      <c r="B112" t="s">
        <v>419</v>
      </c>
      <c r="C112" t="s">
        <v>420</v>
      </c>
      <c r="D112">
        <v>110719</v>
      </c>
      <c r="E112" s="11">
        <f>INDEX('Operating Budget Worksheet'!L:L,MATCH('Operating Budget Load'!K112,'Operating Budget Worksheet'!F:F,0))</f>
        <v>30500</v>
      </c>
      <c r="F112" t="s">
        <v>147</v>
      </c>
      <c r="G112" t="s">
        <v>422</v>
      </c>
      <c r="H112" t="s">
        <v>126</v>
      </c>
      <c r="I112" t="s">
        <v>146</v>
      </c>
      <c r="J112" t="s">
        <v>439</v>
      </c>
      <c r="K112" t="s">
        <v>557</v>
      </c>
      <c r="L112" t="s">
        <v>31</v>
      </c>
      <c r="M112" t="s">
        <v>127</v>
      </c>
    </row>
    <row r="113" spans="1:19" x14ac:dyDescent="0.3">
      <c r="A113" t="s">
        <v>418</v>
      </c>
      <c r="B113" t="s">
        <v>419</v>
      </c>
      <c r="C113" t="s">
        <v>420</v>
      </c>
      <c r="D113">
        <v>110719</v>
      </c>
      <c r="E113" s="11">
        <f>INDEX('Operating Budget Worksheet'!L:L,MATCH('Operating Budget Load'!K113,'Operating Budget Worksheet'!F:F,0))</f>
        <v>11598</v>
      </c>
      <c r="F113" t="s">
        <v>558</v>
      </c>
      <c r="G113" t="s">
        <v>422</v>
      </c>
      <c r="H113" t="s">
        <v>126</v>
      </c>
      <c r="I113" t="s">
        <v>148</v>
      </c>
      <c r="J113" t="s">
        <v>439</v>
      </c>
      <c r="K113" t="s">
        <v>559</v>
      </c>
      <c r="L113" t="s">
        <v>31</v>
      </c>
      <c r="M113" t="s">
        <v>127</v>
      </c>
    </row>
    <row r="114" spans="1:19" x14ac:dyDescent="0.3">
      <c r="A114" t="s">
        <v>418</v>
      </c>
      <c r="B114" t="s">
        <v>419</v>
      </c>
      <c r="C114" t="s">
        <v>420</v>
      </c>
      <c r="D114">
        <v>110719</v>
      </c>
      <c r="E114" s="11">
        <f>INDEX('Operating Budget Worksheet'!L:L,MATCH('Operating Budget Load'!K114,'Operating Budget Worksheet'!F:F,0))</f>
        <v>7317</v>
      </c>
      <c r="F114" t="s">
        <v>560</v>
      </c>
      <c r="G114" t="s">
        <v>422</v>
      </c>
      <c r="H114" t="s">
        <v>126</v>
      </c>
      <c r="I114" t="s">
        <v>150</v>
      </c>
      <c r="J114" t="s">
        <v>439</v>
      </c>
      <c r="K114" t="s">
        <v>561</v>
      </c>
      <c r="L114" t="s">
        <v>31</v>
      </c>
      <c r="M114" t="s">
        <v>127</v>
      </c>
    </row>
    <row r="115" spans="1:19" x14ac:dyDescent="0.3">
      <c r="A115" t="s">
        <v>418</v>
      </c>
      <c r="B115" t="s">
        <v>419</v>
      </c>
      <c r="C115" t="s">
        <v>420</v>
      </c>
      <c r="D115">
        <v>110719</v>
      </c>
      <c r="E115" s="11">
        <f>INDEX('Operating Budget Worksheet'!L:L,MATCH('Operating Budget Load'!K115,'Operating Budget Worksheet'!F:F,0))</f>
        <v>115000</v>
      </c>
      <c r="F115" t="s">
        <v>562</v>
      </c>
      <c r="G115" t="s">
        <v>422</v>
      </c>
      <c r="H115" t="s">
        <v>152</v>
      </c>
      <c r="I115" t="s">
        <v>154</v>
      </c>
      <c r="J115" t="s">
        <v>13</v>
      </c>
      <c r="K115" t="s">
        <v>563</v>
      </c>
      <c r="L115" t="s">
        <v>69</v>
      </c>
      <c r="M115" t="s">
        <v>153</v>
      </c>
    </row>
    <row r="116" spans="1:19" x14ac:dyDescent="0.3">
      <c r="A116" t="s">
        <v>418</v>
      </c>
      <c r="B116" t="s">
        <v>419</v>
      </c>
      <c r="C116" t="s">
        <v>420</v>
      </c>
      <c r="D116">
        <v>110719</v>
      </c>
      <c r="E116" s="11">
        <f>INDEX('Operating Budget Worksheet'!L:L,MATCH('Operating Budget Load'!K116,'Operating Budget Worksheet'!F:F,0))</f>
        <v>16000</v>
      </c>
      <c r="F116" t="s">
        <v>564</v>
      </c>
      <c r="G116" t="s">
        <v>422</v>
      </c>
      <c r="H116" t="s">
        <v>152</v>
      </c>
      <c r="I116" t="s">
        <v>156</v>
      </c>
      <c r="J116" t="s">
        <v>13</v>
      </c>
      <c r="K116" t="s">
        <v>565</v>
      </c>
      <c r="L116" t="s">
        <v>69</v>
      </c>
      <c r="M116" t="s">
        <v>153</v>
      </c>
    </row>
    <row r="117" spans="1:19" x14ac:dyDescent="0.3">
      <c r="A117" t="s">
        <v>418</v>
      </c>
      <c r="B117" t="s">
        <v>419</v>
      </c>
      <c r="C117" t="s">
        <v>420</v>
      </c>
      <c r="D117">
        <v>110719</v>
      </c>
      <c r="E117" s="11">
        <f>INDEX('Operating Budget Worksheet'!L:L,MATCH('Operating Budget Load'!K117,'Operating Budget Worksheet'!F:F,0))</f>
        <v>169</v>
      </c>
      <c r="F117" t="s">
        <v>424</v>
      </c>
      <c r="G117" t="s">
        <v>422</v>
      </c>
      <c r="H117" t="s">
        <v>152</v>
      </c>
      <c r="I117" t="s">
        <v>16</v>
      </c>
      <c r="J117" t="s">
        <v>13</v>
      </c>
      <c r="K117" t="s">
        <v>566</v>
      </c>
      <c r="L117" t="s">
        <v>69</v>
      </c>
      <c r="M117" t="s">
        <v>153</v>
      </c>
    </row>
    <row r="118" spans="1:19" x14ac:dyDescent="0.3">
      <c r="A118" t="s">
        <v>418</v>
      </c>
      <c r="B118" t="s">
        <v>419</v>
      </c>
      <c r="C118" t="s">
        <v>420</v>
      </c>
      <c r="D118">
        <v>110719</v>
      </c>
      <c r="E118" s="11">
        <f>INDEX('Operating Budget Worksheet'!L:L,MATCH('Operating Budget Load'!K118,'Operating Budget Worksheet'!F:F,0))</f>
        <v>1545</v>
      </c>
      <c r="F118" t="s">
        <v>427</v>
      </c>
      <c r="G118" t="s">
        <v>422</v>
      </c>
      <c r="H118" t="s">
        <v>152</v>
      </c>
      <c r="I118" t="s">
        <v>18</v>
      </c>
      <c r="J118" t="s">
        <v>13</v>
      </c>
      <c r="K118" t="s">
        <v>567</v>
      </c>
      <c r="L118" t="s">
        <v>69</v>
      </c>
      <c r="M118" t="s">
        <v>153</v>
      </c>
    </row>
    <row r="119" spans="1:19" x14ac:dyDescent="0.3">
      <c r="A119" t="s">
        <v>418</v>
      </c>
      <c r="B119" t="s">
        <v>419</v>
      </c>
      <c r="C119" t="s">
        <v>420</v>
      </c>
      <c r="D119">
        <v>110719</v>
      </c>
      <c r="E119" s="11">
        <f>INDEX('Operating Budget Worksheet'!L:L,MATCH('Operating Budget Load'!K119,'Operating Budget Worksheet'!F:F,0))</f>
        <v>587.75</v>
      </c>
      <c r="F119" t="s">
        <v>430</v>
      </c>
      <c r="G119" t="s">
        <v>422</v>
      </c>
      <c r="H119" t="s">
        <v>152</v>
      </c>
      <c r="I119" t="s">
        <v>20</v>
      </c>
      <c r="J119" t="s">
        <v>13</v>
      </c>
      <c r="K119" t="s">
        <v>568</v>
      </c>
      <c r="L119" t="s">
        <v>69</v>
      </c>
      <c r="M119" t="s">
        <v>153</v>
      </c>
    </row>
    <row r="120" spans="1:19" x14ac:dyDescent="0.3">
      <c r="A120" t="s">
        <v>418</v>
      </c>
      <c r="B120" t="s">
        <v>419</v>
      </c>
      <c r="C120" t="s">
        <v>420</v>
      </c>
      <c r="D120">
        <v>110719</v>
      </c>
      <c r="E120" s="11">
        <f>INDEX('Operating Budget Worksheet'!L:L,MATCH('Operating Budget Load'!K120,'Operating Budget Worksheet'!F:F,0))</f>
        <v>17030</v>
      </c>
      <c r="F120" t="s">
        <v>159</v>
      </c>
      <c r="G120" t="s">
        <v>422</v>
      </c>
      <c r="H120" t="s">
        <v>152</v>
      </c>
      <c r="I120" t="s">
        <v>158</v>
      </c>
      <c r="J120" t="s">
        <v>13</v>
      </c>
      <c r="K120" t="s">
        <v>569</v>
      </c>
      <c r="L120" t="s">
        <v>69</v>
      </c>
      <c r="M120" t="s">
        <v>153</v>
      </c>
    </row>
    <row r="121" spans="1:19" x14ac:dyDescent="0.3">
      <c r="A121" t="s">
        <v>418</v>
      </c>
      <c r="B121" t="s">
        <v>419</v>
      </c>
      <c r="C121" t="s">
        <v>420</v>
      </c>
      <c r="D121">
        <v>110719</v>
      </c>
      <c r="E121" s="11">
        <f>INDEX('Operating Budget Worksheet'!L:L,MATCH('Operating Budget Load'!K121,'Operating Budget Worksheet'!F:F,0))</f>
        <v>3089.53</v>
      </c>
      <c r="F121" t="s">
        <v>435</v>
      </c>
      <c r="G121" t="s">
        <v>422</v>
      </c>
      <c r="H121" t="s">
        <v>152</v>
      </c>
      <c r="I121" t="s">
        <v>28</v>
      </c>
      <c r="J121" t="s">
        <v>13</v>
      </c>
      <c r="K121" t="s">
        <v>570</v>
      </c>
      <c r="L121" t="s">
        <v>69</v>
      </c>
      <c r="M121" t="s">
        <v>153</v>
      </c>
      <c r="P121" s="6"/>
      <c r="Q121" s="6"/>
      <c r="R121" s="6"/>
      <c r="S121" s="6"/>
    </row>
    <row r="122" spans="1:19" x14ac:dyDescent="0.3">
      <c r="A122" s="3" t="s">
        <v>418</v>
      </c>
      <c r="B122" s="3" t="s">
        <v>419</v>
      </c>
      <c r="C122" s="3" t="s">
        <v>420</v>
      </c>
      <c r="D122" s="3">
        <v>110719</v>
      </c>
      <c r="E122" s="11">
        <f>INDEX('Operating Budget Worksheet'!L:L,MATCH('Operating Budget Load'!K122,'Operating Budget Worksheet'!F:F,0))</f>
        <v>3905.22</v>
      </c>
      <c r="F122" s="3" t="s">
        <v>424</v>
      </c>
      <c r="G122" s="3" t="s">
        <v>422</v>
      </c>
      <c r="H122" s="3" t="s">
        <v>160</v>
      </c>
      <c r="I122" s="3" t="s">
        <v>16</v>
      </c>
      <c r="J122" t="s">
        <v>41</v>
      </c>
      <c r="K122" t="s">
        <v>571</v>
      </c>
      <c r="L122" t="s">
        <v>14</v>
      </c>
      <c r="M122" t="s">
        <v>161</v>
      </c>
      <c r="O122" s="6" t="s">
        <v>454</v>
      </c>
    </row>
    <row r="123" spans="1:19" x14ac:dyDescent="0.3">
      <c r="A123" s="3" t="s">
        <v>418</v>
      </c>
      <c r="B123" s="3" t="s">
        <v>419</v>
      </c>
      <c r="C123" s="3" t="s">
        <v>420</v>
      </c>
      <c r="D123" s="3">
        <v>110719</v>
      </c>
      <c r="E123" s="11">
        <f>INDEX('Operating Budget Worksheet'!L:L,MATCH('Operating Budget Load'!K123,'Operating Budget Worksheet'!F:F,0))</f>
        <v>1600</v>
      </c>
      <c r="F123" s="3" t="s">
        <v>427</v>
      </c>
      <c r="G123" s="3" t="s">
        <v>422</v>
      </c>
      <c r="H123" s="3" t="s">
        <v>160</v>
      </c>
      <c r="I123" s="3" t="s">
        <v>18</v>
      </c>
      <c r="J123" t="s">
        <v>41</v>
      </c>
      <c r="K123" t="s">
        <v>572</v>
      </c>
      <c r="L123" t="s">
        <v>14</v>
      </c>
      <c r="M123" t="s">
        <v>161</v>
      </c>
      <c r="O123" s="7"/>
    </row>
    <row r="124" spans="1:19" x14ac:dyDescent="0.3">
      <c r="A124" s="3" t="s">
        <v>418</v>
      </c>
      <c r="B124" s="3" t="s">
        <v>419</v>
      </c>
      <c r="C124" s="3" t="s">
        <v>420</v>
      </c>
      <c r="D124" s="3">
        <v>110719</v>
      </c>
      <c r="E124" s="11">
        <f>INDEX('Operating Budget Worksheet'!L:L,MATCH('Operating Budget Load'!K124,'Operating Budget Worksheet'!F:F,0))</f>
        <v>835.55</v>
      </c>
      <c r="F124" s="3" t="s">
        <v>430</v>
      </c>
      <c r="G124" s="3" t="s">
        <v>422</v>
      </c>
      <c r="H124" s="3" t="s">
        <v>160</v>
      </c>
      <c r="I124" s="3" t="s">
        <v>20</v>
      </c>
      <c r="J124" t="s">
        <v>41</v>
      </c>
      <c r="K124" t="s">
        <v>573</v>
      </c>
      <c r="L124" t="s">
        <v>14</v>
      </c>
      <c r="M124" t="s">
        <v>161</v>
      </c>
    </row>
    <row r="125" spans="1:19" x14ac:dyDescent="0.3">
      <c r="A125" s="3" t="s">
        <v>418</v>
      </c>
      <c r="B125" s="3" t="s">
        <v>419</v>
      </c>
      <c r="C125" s="3" t="s">
        <v>420</v>
      </c>
      <c r="D125" s="3">
        <v>110719</v>
      </c>
      <c r="E125" s="11">
        <f>INDEX('Operating Budget Worksheet'!L:L,MATCH('Operating Budget Load'!K125,'Operating Budget Worksheet'!F:F,0))</f>
        <v>1062.3499999999999</v>
      </c>
      <c r="F125" s="3" t="s">
        <v>435</v>
      </c>
      <c r="G125" s="3" t="s">
        <v>422</v>
      </c>
      <c r="H125" s="3" t="s">
        <v>160</v>
      </c>
      <c r="I125" s="3" t="s">
        <v>28</v>
      </c>
      <c r="J125" t="s">
        <v>41</v>
      </c>
      <c r="K125" t="s">
        <v>574</v>
      </c>
      <c r="L125" t="s">
        <v>14</v>
      </c>
      <c r="M125" t="s">
        <v>161</v>
      </c>
    </row>
    <row r="126" spans="1:19" x14ac:dyDescent="0.3">
      <c r="A126" t="s">
        <v>418</v>
      </c>
      <c r="B126" t="s">
        <v>419</v>
      </c>
      <c r="C126" t="s">
        <v>420</v>
      </c>
      <c r="D126">
        <v>110719</v>
      </c>
      <c r="E126" s="11">
        <f>INDEX('Operating Budget Worksheet'!L:L,MATCH('Operating Budget Load'!K126,'Operating Budget Worksheet'!F:F,0))</f>
        <v>237.5</v>
      </c>
      <c r="F126" t="s">
        <v>424</v>
      </c>
      <c r="G126" t="s">
        <v>422</v>
      </c>
      <c r="H126" t="s">
        <v>162</v>
      </c>
      <c r="I126" t="s">
        <v>16</v>
      </c>
      <c r="J126" t="s">
        <v>41</v>
      </c>
      <c r="K126" t="s">
        <v>575</v>
      </c>
      <c r="L126" t="s">
        <v>14</v>
      </c>
      <c r="M126" t="s">
        <v>163</v>
      </c>
    </row>
    <row r="127" spans="1:19" x14ac:dyDescent="0.3">
      <c r="A127" t="s">
        <v>418</v>
      </c>
      <c r="B127" t="s">
        <v>419</v>
      </c>
      <c r="C127" t="s">
        <v>420</v>
      </c>
      <c r="D127">
        <v>110719</v>
      </c>
      <c r="E127" s="11">
        <f>INDEX('Operating Budget Worksheet'!L:L,MATCH('Operating Budget Load'!K127,'Operating Budget Worksheet'!F:F,0))</f>
        <v>855</v>
      </c>
      <c r="F127" t="s">
        <v>430</v>
      </c>
      <c r="G127" t="s">
        <v>422</v>
      </c>
      <c r="H127" t="s">
        <v>162</v>
      </c>
      <c r="I127" t="s">
        <v>20</v>
      </c>
      <c r="J127" t="s">
        <v>41</v>
      </c>
      <c r="K127" t="s">
        <v>576</v>
      </c>
      <c r="L127" t="s">
        <v>14</v>
      </c>
      <c r="M127" t="s">
        <v>163</v>
      </c>
    </row>
    <row r="128" spans="1:19" x14ac:dyDescent="0.3">
      <c r="A128" t="s">
        <v>418</v>
      </c>
      <c r="B128" t="s">
        <v>419</v>
      </c>
      <c r="C128" t="s">
        <v>420</v>
      </c>
      <c r="D128">
        <v>110719</v>
      </c>
      <c r="E128" s="11">
        <f>INDEX('Operating Budget Worksheet'!L:L,MATCH('Operating Budget Load'!K128,'Operating Budget Worksheet'!F:F,0))</f>
        <v>95</v>
      </c>
      <c r="F128" t="s">
        <v>159</v>
      </c>
      <c r="G128" t="s">
        <v>422</v>
      </c>
      <c r="H128" t="s">
        <v>162</v>
      </c>
      <c r="I128" t="s">
        <v>28</v>
      </c>
      <c r="J128" t="s">
        <v>41</v>
      </c>
      <c r="K128" t="s">
        <v>577</v>
      </c>
      <c r="L128" t="s">
        <v>14</v>
      </c>
      <c r="M128" t="s">
        <v>163</v>
      </c>
    </row>
    <row r="129" spans="1:19" x14ac:dyDescent="0.3">
      <c r="A129" t="s">
        <v>418</v>
      </c>
      <c r="B129" t="s">
        <v>419</v>
      </c>
      <c r="C129" t="s">
        <v>420</v>
      </c>
      <c r="D129">
        <v>110719</v>
      </c>
      <c r="E129" s="11">
        <f>INDEX('Operating Budget Worksheet'!L:L,MATCH('Operating Budget Load'!K129,'Operating Budget Worksheet'!F:F,0))</f>
        <v>1045</v>
      </c>
      <c r="F129" t="s">
        <v>424</v>
      </c>
      <c r="G129" t="s">
        <v>422</v>
      </c>
      <c r="H129" t="s">
        <v>165</v>
      </c>
      <c r="I129" t="s">
        <v>16</v>
      </c>
      <c r="J129" t="s">
        <v>37</v>
      </c>
      <c r="K129" t="s">
        <v>578</v>
      </c>
      <c r="L129" t="s">
        <v>31</v>
      </c>
      <c r="M129" t="s">
        <v>166</v>
      </c>
    </row>
    <row r="130" spans="1:19" x14ac:dyDescent="0.3">
      <c r="A130" t="s">
        <v>418</v>
      </c>
      <c r="B130" t="s">
        <v>419</v>
      </c>
      <c r="C130" t="s">
        <v>420</v>
      </c>
      <c r="D130">
        <v>110719</v>
      </c>
      <c r="E130" s="11">
        <f>INDEX('Operating Budget Worksheet'!L:L,MATCH('Operating Budget Load'!K130,'Operating Budget Worksheet'!F:F,0))</f>
        <v>1754.65</v>
      </c>
      <c r="F130" t="s">
        <v>427</v>
      </c>
      <c r="G130" t="s">
        <v>422</v>
      </c>
      <c r="H130" t="s">
        <v>165</v>
      </c>
      <c r="I130" t="s">
        <v>18</v>
      </c>
      <c r="J130" t="s">
        <v>37</v>
      </c>
      <c r="K130" t="s">
        <v>579</v>
      </c>
      <c r="L130" t="s">
        <v>31</v>
      </c>
      <c r="M130" t="s">
        <v>166</v>
      </c>
    </row>
    <row r="131" spans="1:19" x14ac:dyDescent="0.3">
      <c r="A131" t="s">
        <v>418</v>
      </c>
      <c r="B131" t="s">
        <v>419</v>
      </c>
      <c r="C131" t="s">
        <v>420</v>
      </c>
      <c r="D131">
        <v>110719</v>
      </c>
      <c r="E131" s="11">
        <f>INDEX('Operating Budget Worksheet'!L:L,MATCH('Operating Budget Load'!K131,'Operating Budget Worksheet'!F:F,0))</f>
        <v>712.5</v>
      </c>
      <c r="F131" t="s">
        <v>430</v>
      </c>
      <c r="G131" t="s">
        <v>422</v>
      </c>
      <c r="H131" t="s">
        <v>165</v>
      </c>
      <c r="I131" t="s">
        <v>20</v>
      </c>
      <c r="J131" t="s">
        <v>37</v>
      </c>
      <c r="K131" t="s">
        <v>580</v>
      </c>
      <c r="L131" t="s">
        <v>31</v>
      </c>
      <c r="M131" t="s">
        <v>166</v>
      </c>
      <c r="P131" s="6"/>
      <c r="Q131" s="6"/>
      <c r="R131" s="6"/>
      <c r="S131" s="6"/>
    </row>
    <row r="132" spans="1:19" x14ac:dyDescent="0.3">
      <c r="A132" s="3" t="s">
        <v>418</v>
      </c>
      <c r="B132" s="3" t="s">
        <v>419</v>
      </c>
      <c r="C132" s="3" t="s">
        <v>420</v>
      </c>
      <c r="D132" s="3">
        <v>110719</v>
      </c>
      <c r="E132" s="11">
        <f>INDEX('Operating Budget Worksheet'!L:L,MATCH('Operating Budget Load'!K132,'Operating Budget Worksheet'!F:F,0))</f>
        <v>3619.13</v>
      </c>
      <c r="F132" s="3" t="s">
        <v>424</v>
      </c>
      <c r="G132" s="3" t="s">
        <v>422</v>
      </c>
      <c r="H132" s="3" t="s">
        <v>167</v>
      </c>
      <c r="I132" s="3" t="s">
        <v>16</v>
      </c>
      <c r="J132" t="s">
        <v>41</v>
      </c>
      <c r="K132" t="s">
        <v>581</v>
      </c>
      <c r="L132" t="s">
        <v>14</v>
      </c>
      <c r="M132" t="s">
        <v>168</v>
      </c>
      <c r="O132" s="6" t="s">
        <v>454</v>
      </c>
    </row>
    <row r="133" spans="1:19" x14ac:dyDescent="0.3">
      <c r="A133" s="3" t="s">
        <v>418</v>
      </c>
      <c r="B133" s="3" t="s">
        <v>419</v>
      </c>
      <c r="C133" s="3" t="s">
        <v>420</v>
      </c>
      <c r="D133" s="3">
        <v>110719</v>
      </c>
      <c r="E133" s="11">
        <f>INDEX('Operating Budget Worksheet'!L:L,MATCH('Operating Budget Load'!K133,'Operating Budget Worksheet'!F:F,0))</f>
        <v>3700</v>
      </c>
      <c r="F133" s="3" t="s">
        <v>427</v>
      </c>
      <c r="G133" s="3" t="s">
        <v>422</v>
      </c>
      <c r="H133" s="3" t="s">
        <v>167</v>
      </c>
      <c r="I133" s="3" t="s">
        <v>18</v>
      </c>
      <c r="J133" t="s">
        <v>41</v>
      </c>
      <c r="K133" t="s">
        <v>582</v>
      </c>
      <c r="L133" t="s">
        <v>14</v>
      </c>
      <c r="M133" t="s">
        <v>168</v>
      </c>
      <c r="O133" s="7"/>
    </row>
    <row r="134" spans="1:19" x14ac:dyDescent="0.3">
      <c r="A134" s="3" t="s">
        <v>418</v>
      </c>
      <c r="B134" s="3" t="s">
        <v>419</v>
      </c>
      <c r="C134" s="3" t="s">
        <v>420</v>
      </c>
      <c r="D134" s="3">
        <v>110719</v>
      </c>
      <c r="E134" s="11">
        <f>INDEX('Operating Budget Worksheet'!L:L,MATCH('Operating Budget Load'!K134,'Operating Budget Worksheet'!F:F,0))</f>
        <v>2283.67</v>
      </c>
      <c r="F134" s="3" t="s">
        <v>430</v>
      </c>
      <c r="G134" s="3" t="s">
        <v>422</v>
      </c>
      <c r="H134" s="3" t="s">
        <v>167</v>
      </c>
      <c r="I134" s="3" t="s">
        <v>20</v>
      </c>
      <c r="J134" t="s">
        <v>41</v>
      </c>
      <c r="K134" t="s">
        <v>583</v>
      </c>
      <c r="L134" t="s">
        <v>14</v>
      </c>
      <c r="M134" t="s">
        <v>168</v>
      </c>
    </row>
    <row r="135" spans="1:19" x14ac:dyDescent="0.3">
      <c r="A135" t="s">
        <v>418</v>
      </c>
      <c r="B135" t="s">
        <v>419</v>
      </c>
      <c r="C135" t="s">
        <v>420</v>
      </c>
      <c r="D135">
        <v>110719</v>
      </c>
      <c r="E135" s="11">
        <f>INDEX('Operating Budget Worksheet'!L:L,MATCH('Operating Budget Load'!K135,'Operating Budget Worksheet'!F:F,0))</f>
        <v>100000</v>
      </c>
      <c r="F135" t="s">
        <v>435</v>
      </c>
      <c r="G135" t="s">
        <v>422</v>
      </c>
      <c r="H135" t="s">
        <v>170</v>
      </c>
      <c r="I135" t="s">
        <v>28</v>
      </c>
      <c r="J135" t="s">
        <v>41</v>
      </c>
      <c r="K135" t="s">
        <v>584</v>
      </c>
      <c r="L135" t="s">
        <v>31</v>
      </c>
      <c r="M135" t="s">
        <v>171</v>
      </c>
    </row>
    <row r="136" spans="1:19" x14ac:dyDescent="0.3">
      <c r="A136" t="s">
        <v>418</v>
      </c>
      <c r="B136" t="s">
        <v>419</v>
      </c>
      <c r="C136" t="s">
        <v>420</v>
      </c>
      <c r="D136">
        <v>110719</v>
      </c>
      <c r="E136" s="11">
        <f>INDEX('Operating Budget Worksheet'!L:L,MATCH('Operating Budget Load'!K136,'Operating Budget Worksheet'!F:F,0))</f>
        <v>33875.879999999997</v>
      </c>
      <c r="F136" t="s">
        <v>585</v>
      </c>
      <c r="G136" t="s">
        <v>422</v>
      </c>
      <c r="H136" t="s">
        <v>172</v>
      </c>
      <c r="I136" t="s">
        <v>174</v>
      </c>
      <c r="J136" t="s">
        <v>37</v>
      </c>
      <c r="K136" t="s">
        <v>586</v>
      </c>
      <c r="L136" t="s">
        <v>31</v>
      </c>
      <c r="M136" t="s">
        <v>173</v>
      </c>
    </row>
    <row r="137" spans="1:19" x14ac:dyDescent="0.3">
      <c r="A137" t="s">
        <v>418</v>
      </c>
      <c r="B137" t="s">
        <v>419</v>
      </c>
      <c r="C137" t="s">
        <v>420</v>
      </c>
      <c r="D137">
        <v>110719</v>
      </c>
      <c r="E137" s="11">
        <f>INDEX('Operating Budget Worksheet'!L:L,MATCH('Operating Budget Load'!K137,'Operating Budget Worksheet'!F:F,0))</f>
        <v>26916.03</v>
      </c>
      <c r="F137" t="s">
        <v>159</v>
      </c>
      <c r="G137" t="s">
        <v>422</v>
      </c>
      <c r="H137" t="s">
        <v>176</v>
      </c>
      <c r="I137" t="s">
        <v>158</v>
      </c>
      <c r="J137" t="s">
        <v>37</v>
      </c>
      <c r="K137" t="s">
        <v>587</v>
      </c>
      <c r="L137" t="s">
        <v>61</v>
      </c>
      <c r="M137" t="s">
        <v>177</v>
      </c>
    </row>
    <row r="138" spans="1:19" x14ac:dyDescent="0.3">
      <c r="A138" t="s">
        <v>418</v>
      </c>
      <c r="B138" t="s">
        <v>419</v>
      </c>
      <c r="C138" t="s">
        <v>420</v>
      </c>
      <c r="D138">
        <v>110719</v>
      </c>
      <c r="E138" s="11">
        <f>INDEX('Operating Budget Worksheet'!L:L,MATCH('Operating Budget Load'!K138,'Operating Budget Worksheet'!F:F,0))</f>
        <v>1083</v>
      </c>
      <c r="F138" t="s">
        <v>421</v>
      </c>
      <c r="G138" t="s">
        <v>422</v>
      </c>
      <c r="H138" t="s">
        <v>179</v>
      </c>
      <c r="I138" t="s">
        <v>11</v>
      </c>
      <c r="J138" t="s">
        <v>41</v>
      </c>
      <c r="K138" t="s">
        <v>588</v>
      </c>
      <c r="L138" t="s">
        <v>61</v>
      </c>
      <c r="M138" t="s">
        <v>125</v>
      </c>
    </row>
    <row r="139" spans="1:19" x14ac:dyDescent="0.3">
      <c r="A139" t="s">
        <v>418</v>
      </c>
      <c r="B139" t="s">
        <v>419</v>
      </c>
      <c r="C139" t="s">
        <v>420</v>
      </c>
      <c r="D139">
        <v>110719</v>
      </c>
      <c r="E139" s="11">
        <f>INDEX('Operating Budget Worksheet'!L:L,MATCH('Operating Budget Load'!K139,'Operating Budget Worksheet'!F:F,0))</f>
        <v>3800</v>
      </c>
      <c r="F139" t="s">
        <v>424</v>
      </c>
      <c r="G139" t="s">
        <v>422</v>
      </c>
      <c r="H139" t="s">
        <v>179</v>
      </c>
      <c r="I139" t="s">
        <v>16</v>
      </c>
      <c r="J139" t="s">
        <v>41</v>
      </c>
      <c r="K139" t="s">
        <v>589</v>
      </c>
      <c r="L139" t="s">
        <v>61</v>
      </c>
      <c r="M139" t="s">
        <v>125</v>
      </c>
    </row>
    <row r="140" spans="1:19" x14ac:dyDescent="0.3">
      <c r="A140" t="s">
        <v>418</v>
      </c>
      <c r="B140" t="s">
        <v>419</v>
      </c>
      <c r="C140" t="s">
        <v>420</v>
      </c>
      <c r="D140">
        <v>110719</v>
      </c>
      <c r="E140" s="11">
        <f>INDEX('Operating Budget Worksheet'!L:L,MATCH('Operating Budget Load'!K140,'Operating Budget Worksheet'!F:F,0))</f>
        <v>2470</v>
      </c>
      <c r="F140" t="s">
        <v>427</v>
      </c>
      <c r="G140" t="s">
        <v>422</v>
      </c>
      <c r="H140" t="s">
        <v>179</v>
      </c>
      <c r="I140" t="s">
        <v>18</v>
      </c>
      <c r="J140" t="s">
        <v>41</v>
      </c>
      <c r="K140" t="s">
        <v>590</v>
      </c>
      <c r="L140" t="s">
        <v>61</v>
      </c>
      <c r="M140" t="s">
        <v>125</v>
      </c>
    </row>
    <row r="141" spans="1:19" x14ac:dyDescent="0.3">
      <c r="A141" t="s">
        <v>418</v>
      </c>
      <c r="B141" t="s">
        <v>419</v>
      </c>
      <c r="C141" t="s">
        <v>420</v>
      </c>
      <c r="D141">
        <v>110719</v>
      </c>
      <c r="E141" s="11">
        <f>INDEX('Operating Budget Worksheet'!L:L,MATCH('Operating Budget Load'!K141,'Operating Budget Worksheet'!F:F,0))</f>
        <v>760</v>
      </c>
      <c r="F141" t="s">
        <v>430</v>
      </c>
      <c r="G141" t="s">
        <v>422</v>
      </c>
      <c r="H141" t="s">
        <v>179</v>
      </c>
      <c r="I141" t="s">
        <v>20</v>
      </c>
      <c r="J141" t="s">
        <v>41</v>
      </c>
      <c r="K141" t="s">
        <v>591</v>
      </c>
      <c r="L141" t="s">
        <v>61</v>
      </c>
      <c r="M141" t="s">
        <v>125</v>
      </c>
    </row>
    <row r="142" spans="1:19" x14ac:dyDescent="0.3">
      <c r="A142" t="s">
        <v>418</v>
      </c>
      <c r="B142" t="s">
        <v>419</v>
      </c>
      <c r="C142" t="s">
        <v>420</v>
      </c>
      <c r="D142">
        <v>110719</v>
      </c>
      <c r="E142" s="11">
        <f>INDEX('Operating Budget Worksheet'!L:L,MATCH('Operating Budget Load'!K142,'Operating Budget Worksheet'!F:F,0))</f>
        <v>16245</v>
      </c>
      <c r="F142" t="s">
        <v>435</v>
      </c>
      <c r="G142" t="s">
        <v>422</v>
      </c>
      <c r="H142" t="s">
        <v>179</v>
      </c>
      <c r="I142" t="s">
        <v>28</v>
      </c>
      <c r="J142" t="s">
        <v>41</v>
      </c>
      <c r="K142" t="s">
        <v>592</v>
      </c>
      <c r="L142" t="s">
        <v>61</v>
      </c>
      <c r="M142" t="s">
        <v>125</v>
      </c>
    </row>
    <row r="143" spans="1:19" x14ac:dyDescent="0.3">
      <c r="A143" t="s">
        <v>418</v>
      </c>
      <c r="B143" t="s">
        <v>419</v>
      </c>
      <c r="C143" t="s">
        <v>420</v>
      </c>
      <c r="D143">
        <v>110719</v>
      </c>
      <c r="E143" s="11">
        <f>INDEX('Operating Budget Worksheet'!L:L,MATCH('Operating Budget Load'!K143,'Operating Budget Worksheet'!F:F,0))</f>
        <v>45.36</v>
      </c>
      <c r="F143" t="s">
        <v>421</v>
      </c>
      <c r="G143" t="s">
        <v>422</v>
      </c>
      <c r="H143" t="s">
        <v>180</v>
      </c>
      <c r="I143" t="s">
        <v>11</v>
      </c>
      <c r="J143" t="s">
        <v>37</v>
      </c>
      <c r="K143" t="s">
        <v>593</v>
      </c>
      <c r="L143" t="s">
        <v>31</v>
      </c>
      <c r="M143" t="s">
        <v>181</v>
      </c>
    </row>
    <row r="144" spans="1:19" x14ac:dyDescent="0.3">
      <c r="A144" t="s">
        <v>418</v>
      </c>
      <c r="B144" t="s">
        <v>419</v>
      </c>
      <c r="C144" t="s">
        <v>420</v>
      </c>
      <c r="D144">
        <v>110719</v>
      </c>
      <c r="E144" s="11">
        <f>INDEX('Operating Budget Worksheet'!L:L,MATCH('Operating Budget Load'!K144,'Operating Budget Worksheet'!F:F,0))</f>
        <v>13503.57</v>
      </c>
      <c r="F144" t="s">
        <v>424</v>
      </c>
      <c r="G144" t="s">
        <v>422</v>
      </c>
      <c r="H144" t="s">
        <v>180</v>
      </c>
      <c r="I144" t="s">
        <v>16</v>
      </c>
      <c r="J144" t="s">
        <v>37</v>
      </c>
      <c r="K144" t="s">
        <v>594</v>
      </c>
      <c r="L144" t="s">
        <v>31</v>
      </c>
      <c r="M144" t="s">
        <v>181</v>
      </c>
    </row>
    <row r="145" spans="1:13" x14ac:dyDescent="0.3">
      <c r="A145" t="s">
        <v>418</v>
      </c>
      <c r="B145" t="s">
        <v>419</v>
      </c>
      <c r="C145" t="s">
        <v>420</v>
      </c>
      <c r="D145">
        <v>110719</v>
      </c>
      <c r="E145" s="11">
        <f>INDEX('Operating Budget Worksheet'!L:L,MATCH('Operating Budget Load'!K145,'Operating Budget Worksheet'!F:F,0))</f>
        <v>16791.25</v>
      </c>
      <c r="F145" t="s">
        <v>427</v>
      </c>
      <c r="G145" t="s">
        <v>422</v>
      </c>
      <c r="H145" t="s">
        <v>180</v>
      </c>
      <c r="I145" t="s">
        <v>18</v>
      </c>
      <c r="J145" t="s">
        <v>37</v>
      </c>
      <c r="K145" t="s">
        <v>595</v>
      </c>
      <c r="L145" t="s">
        <v>31</v>
      </c>
      <c r="M145" t="s">
        <v>181</v>
      </c>
    </row>
    <row r="146" spans="1:13" x14ac:dyDescent="0.3">
      <c r="A146" t="s">
        <v>418</v>
      </c>
      <c r="B146" t="s">
        <v>419</v>
      </c>
      <c r="C146" t="s">
        <v>420</v>
      </c>
      <c r="D146">
        <v>110719</v>
      </c>
      <c r="E146" s="11">
        <f>INDEX('Operating Budget Worksheet'!L:L,MATCH('Operating Budget Load'!K146,'Operating Budget Worksheet'!F:F,0))</f>
        <v>950</v>
      </c>
      <c r="F146" t="s">
        <v>430</v>
      </c>
      <c r="G146" t="s">
        <v>422</v>
      </c>
      <c r="H146" t="s">
        <v>180</v>
      </c>
      <c r="I146" t="s">
        <v>20</v>
      </c>
      <c r="J146" t="s">
        <v>37</v>
      </c>
      <c r="K146" t="s">
        <v>596</v>
      </c>
      <c r="L146" t="s">
        <v>31</v>
      </c>
      <c r="M146" t="s">
        <v>181</v>
      </c>
    </row>
    <row r="147" spans="1:13" x14ac:dyDescent="0.3">
      <c r="A147" t="s">
        <v>418</v>
      </c>
      <c r="B147" t="s">
        <v>419</v>
      </c>
      <c r="C147" t="s">
        <v>420</v>
      </c>
      <c r="D147">
        <v>110719</v>
      </c>
      <c r="E147" s="11">
        <f>INDEX('Operating Budget Worksheet'!L:L,MATCH('Operating Budget Load'!K147,'Operating Budget Worksheet'!F:F,0))</f>
        <v>43700</v>
      </c>
      <c r="F147" t="s">
        <v>444</v>
      </c>
      <c r="G147" t="s">
        <v>422</v>
      </c>
      <c r="H147" t="s">
        <v>180</v>
      </c>
      <c r="I147" t="s">
        <v>43</v>
      </c>
      <c r="J147" t="s">
        <v>37</v>
      </c>
      <c r="K147" t="s">
        <v>597</v>
      </c>
      <c r="L147" t="s">
        <v>31</v>
      </c>
      <c r="M147" t="s">
        <v>181</v>
      </c>
    </row>
    <row r="148" spans="1:13" x14ac:dyDescent="0.3">
      <c r="A148" t="s">
        <v>418</v>
      </c>
      <c r="B148" t="s">
        <v>419</v>
      </c>
      <c r="C148" t="s">
        <v>420</v>
      </c>
      <c r="D148">
        <v>110719</v>
      </c>
      <c r="E148" s="11">
        <f>INDEX('Operating Budget Worksheet'!L:L,MATCH('Operating Budget Load'!K148,'Operating Budget Worksheet'!F:F,0))</f>
        <v>1900</v>
      </c>
      <c r="F148" t="s">
        <v>435</v>
      </c>
      <c r="G148" t="s">
        <v>422</v>
      </c>
      <c r="H148" t="s">
        <v>180</v>
      </c>
      <c r="I148" t="s">
        <v>28</v>
      </c>
      <c r="J148" t="s">
        <v>37</v>
      </c>
      <c r="K148" t="s">
        <v>598</v>
      </c>
      <c r="L148" t="s">
        <v>31</v>
      </c>
      <c r="M148" t="s">
        <v>181</v>
      </c>
    </row>
    <row r="149" spans="1:13" x14ac:dyDescent="0.3">
      <c r="A149" t="s">
        <v>418</v>
      </c>
      <c r="B149" t="s">
        <v>419</v>
      </c>
      <c r="C149" t="s">
        <v>420</v>
      </c>
      <c r="D149">
        <v>110719</v>
      </c>
      <c r="E149" s="11">
        <f>INDEX('Operating Budget Worksheet'!L:L,MATCH('Operating Budget Load'!K149,'Operating Budget Worksheet'!F:F,0))</f>
        <v>90250</v>
      </c>
      <c r="F149" t="s">
        <v>599</v>
      </c>
      <c r="G149" t="s">
        <v>422</v>
      </c>
      <c r="H149" t="s">
        <v>182</v>
      </c>
      <c r="I149" t="s">
        <v>184</v>
      </c>
      <c r="J149" t="s">
        <v>30</v>
      </c>
      <c r="K149" t="s">
        <v>600</v>
      </c>
      <c r="L149" t="s">
        <v>14</v>
      </c>
      <c r="M149" t="s">
        <v>183</v>
      </c>
    </row>
    <row r="150" spans="1:13" x14ac:dyDescent="0.3">
      <c r="A150" t="s">
        <v>418</v>
      </c>
      <c r="B150" t="s">
        <v>419</v>
      </c>
      <c r="C150" t="s">
        <v>420</v>
      </c>
      <c r="D150">
        <v>110719</v>
      </c>
      <c r="E150" s="11">
        <f>INDEX('Operating Budget Worksheet'!L:L,MATCH('Operating Budget Load'!K150,'Operating Budget Worksheet'!F:F,0))</f>
        <v>2800</v>
      </c>
      <c r="F150" t="s">
        <v>427</v>
      </c>
      <c r="G150" t="s">
        <v>422</v>
      </c>
      <c r="H150" t="s">
        <v>182</v>
      </c>
      <c r="I150" t="s">
        <v>18</v>
      </c>
      <c r="J150" t="s">
        <v>30</v>
      </c>
      <c r="K150" t="s">
        <v>601</v>
      </c>
      <c r="L150" t="s">
        <v>14</v>
      </c>
      <c r="M150" t="s">
        <v>183</v>
      </c>
    </row>
    <row r="151" spans="1:13" x14ac:dyDescent="0.3">
      <c r="A151" t="s">
        <v>418</v>
      </c>
      <c r="B151" t="s">
        <v>419</v>
      </c>
      <c r="C151" t="s">
        <v>420</v>
      </c>
      <c r="D151">
        <v>110719</v>
      </c>
      <c r="E151" s="11">
        <f>INDEX('Operating Budget Worksheet'!L:L,MATCH('Operating Budget Load'!K151,'Operating Budget Worksheet'!F:F,0))</f>
        <v>3300</v>
      </c>
      <c r="F151" t="s">
        <v>430</v>
      </c>
      <c r="G151" t="s">
        <v>422</v>
      </c>
      <c r="H151" t="s">
        <v>182</v>
      </c>
      <c r="I151" t="s">
        <v>20</v>
      </c>
      <c r="J151" t="s">
        <v>30</v>
      </c>
      <c r="K151" t="s">
        <v>602</v>
      </c>
      <c r="L151" t="s">
        <v>14</v>
      </c>
      <c r="M151" t="s">
        <v>183</v>
      </c>
    </row>
    <row r="152" spans="1:13" x14ac:dyDescent="0.3">
      <c r="A152" t="s">
        <v>418</v>
      </c>
      <c r="B152" t="s">
        <v>419</v>
      </c>
      <c r="C152" t="s">
        <v>420</v>
      </c>
      <c r="D152">
        <v>110719</v>
      </c>
      <c r="E152" s="11">
        <f>INDEX('Operating Budget Worksheet'!L:L,MATCH('Operating Budget Load'!K152,'Operating Budget Worksheet'!F:F,0))</f>
        <v>10000</v>
      </c>
      <c r="F152" t="s">
        <v>444</v>
      </c>
      <c r="G152" t="s">
        <v>422</v>
      </c>
      <c r="H152" t="s">
        <v>182</v>
      </c>
      <c r="I152" t="s">
        <v>43</v>
      </c>
      <c r="J152" t="s">
        <v>30</v>
      </c>
      <c r="K152" t="s">
        <v>603</v>
      </c>
      <c r="L152" t="s">
        <v>14</v>
      </c>
      <c r="M152" t="s">
        <v>183</v>
      </c>
    </row>
    <row r="153" spans="1:13" x14ac:dyDescent="0.3">
      <c r="A153" t="s">
        <v>418</v>
      </c>
      <c r="B153" t="s">
        <v>419</v>
      </c>
      <c r="C153" t="s">
        <v>420</v>
      </c>
      <c r="D153">
        <v>110719</v>
      </c>
      <c r="E153" s="11">
        <f>INDEX('Operating Budget Worksheet'!L:L,MATCH('Operating Budget Load'!K153,'Operating Budget Worksheet'!F:F,0))</f>
        <v>4000</v>
      </c>
      <c r="F153" t="s">
        <v>435</v>
      </c>
      <c r="G153" t="s">
        <v>422</v>
      </c>
      <c r="H153" t="s">
        <v>182</v>
      </c>
      <c r="I153" t="s">
        <v>28</v>
      </c>
      <c r="J153" t="s">
        <v>30</v>
      </c>
      <c r="K153" t="s">
        <v>604</v>
      </c>
      <c r="L153" t="s">
        <v>14</v>
      </c>
      <c r="M153" t="s">
        <v>183</v>
      </c>
    </row>
    <row r="154" spans="1:13" x14ac:dyDescent="0.3">
      <c r="A154" t="s">
        <v>418</v>
      </c>
      <c r="B154" t="s">
        <v>419</v>
      </c>
      <c r="C154" t="s">
        <v>420</v>
      </c>
      <c r="D154">
        <v>110719</v>
      </c>
      <c r="E154" s="11">
        <f>INDEX('Operating Budget Worksheet'!L:L,MATCH('Operating Budget Load'!K154,'Operating Budget Worksheet'!F:F,0))</f>
        <v>48055.85</v>
      </c>
      <c r="F154" t="s">
        <v>605</v>
      </c>
      <c r="G154" t="s">
        <v>422</v>
      </c>
      <c r="H154" t="s">
        <v>182</v>
      </c>
      <c r="I154" t="s">
        <v>187</v>
      </c>
      <c r="J154" t="s">
        <v>30</v>
      </c>
      <c r="K154" t="s">
        <v>606</v>
      </c>
      <c r="L154" t="s">
        <v>14</v>
      </c>
      <c r="M154" t="s">
        <v>183</v>
      </c>
    </row>
    <row r="155" spans="1:13" x14ac:dyDescent="0.3">
      <c r="A155" t="s">
        <v>418</v>
      </c>
      <c r="B155" t="s">
        <v>419</v>
      </c>
      <c r="C155" t="s">
        <v>420</v>
      </c>
      <c r="D155">
        <v>110719</v>
      </c>
      <c r="E155" s="11">
        <f>INDEX('Operating Budget Worksheet'!L:L,MATCH('Operating Budget Load'!K155,'Operating Budget Worksheet'!F:F,0))</f>
        <v>625.55999999999995</v>
      </c>
      <c r="F155" t="s">
        <v>424</v>
      </c>
      <c r="G155" t="s">
        <v>422</v>
      </c>
      <c r="H155" t="s">
        <v>189</v>
      </c>
      <c r="I155" t="s">
        <v>16</v>
      </c>
      <c r="J155" t="s">
        <v>41</v>
      </c>
      <c r="K155" t="s">
        <v>607</v>
      </c>
      <c r="L155" t="s">
        <v>14</v>
      </c>
      <c r="M155" t="s">
        <v>190</v>
      </c>
    </row>
    <row r="156" spans="1:13" x14ac:dyDescent="0.3">
      <c r="A156" t="s">
        <v>418</v>
      </c>
      <c r="B156" t="s">
        <v>419</v>
      </c>
      <c r="C156" t="s">
        <v>420</v>
      </c>
      <c r="D156">
        <v>110719</v>
      </c>
      <c r="E156" s="11">
        <f>INDEX('Operating Budget Worksheet'!L:L,MATCH('Operating Budget Load'!K156,'Operating Budget Worksheet'!F:F,0))</f>
        <v>338</v>
      </c>
      <c r="F156" t="s">
        <v>430</v>
      </c>
      <c r="G156" t="s">
        <v>422</v>
      </c>
      <c r="H156" t="s">
        <v>189</v>
      </c>
      <c r="I156" t="s">
        <v>20</v>
      </c>
      <c r="J156" t="s">
        <v>41</v>
      </c>
      <c r="K156" t="s">
        <v>608</v>
      </c>
      <c r="L156" t="s">
        <v>14</v>
      </c>
      <c r="M156" t="s">
        <v>190</v>
      </c>
    </row>
    <row r="157" spans="1:13" x14ac:dyDescent="0.3">
      <c r="A157" t="s">
        <v>418</v>
      </c>
      <c r="B157" t="s">
        <v>419</v>
      </c>
      <c r="C157" t="s">
        <v>420</v>
      </c>
      <c r="D157">
        <v>110719</v>
      </c>
      <c r="E157" s="11">
        <f>INDEX('Operating Budget Worksheet'!L:L,MATCH('Operating Budget Load'!K157,'Operating Budget Worksheet'!F:F,0))</f>
        <v>85.5</v>
      </c>
      <c r="F157" t="s">
        <v>435</v>
      </c>
      <c r="G157" t="s">
        <v>422</v>
      </c>
      <c r="H157" t="s">
        <v>189</v>
      </c>
      <c r="I157" t="s">
        <v>28</v>
      </c>
      <c r="J157" t="s">
        <v>41</v>
      </c>
      <c r="K157" t="s">
        <v>609</v>
      </c>
      <c r="L157" t="s">
        <v>14</v>
      </c>
      <c r="M157" t="s">
        <v>190</v>
      </c>
    </row>
    <row r="158" spans="1:13" x14ac:dyDescent="0.3">
      <c r="A158" t="s">
        <v>418</v>
      </c>
      <c r="B158" t="s">
        <v>419</v>
      </c>
      <c r="C158" t="s">
        <v>420</v>
      </c>
      <c r="D158">
        <v>110719</v>
      </c>
      <c r="E158" s="11">
        <f>INDEX('Operating Budget Worksheet'!L:L,MATCH('Operating Budget Load'!K158,'Operating Budget Worksheet'!F:F,0))</f>
        <v>9240</v>
      </c>
      <c r="F158" t="s">
        <v>519</v>
      </c>
      <c r="G158" t="s">
        <v>422</v>
      </c>
      <c r="H158" t="s">
        <v>192</v>
      </c>
      <c r="I158" t="s">
        <v>114</v>
      </c>
      <c r="J158" t="s">
        <v>13</v>
      </c>
      <c r="K158" t="s">
        <v>610</v>
      </c>
      <c r="L158" t="s">
        <v>69</v>
      </c>
      <c r="M158" t="s">
        <v>193</v>
      </c>
    </row>
    <row r="159" spans="1:13" x14ac:dyDescent="0.3">
      <c r="A159" t="s">
        <v>418</v>
      </c>
      <c r="B159" t="s">
        <v>419</v>
      </c>
      <c r="C159" t="s">
        <v>420</v>
      </c>
      <c r="D159">
        <v>110719</v>
      </c>
      <c r="E159" s="11">
        <f>INDEX('Operating Budget Worksheet'!L:L,MATCH('Operating Budget Load'!K159,'Operating Budget Worksheet'!F:F,0))</f>
        <v>3950</v>
      </c>
      <c r="F159" t="s">
        <v>424</v>
      </c>
      <c r="G159" t="s">
        <v>422</v>
      </c>
      <c r="H159" t="s">
        <v>192</v>
      </c>
      <c r="I159" t="s">
        <v>16</v>
      </c>
      <c r="J159" t="s">
        <v>13</v>
      </c>
      <c r="K159" t="s">
        <v>611</v>
      </c>
      <c r="L159" t="s">
        <v>69</v>
      </c>
      <c r="M159" t="s">
        <v>193</v>
      </c>
    </row>
    <row r="160" spans="1:13" x14ac:dyDescent="0.3">
      <c r="A160" t="s">
        <v>418</v>
      </c>
      <c r="B160" t="s">
        <v>419</v>
      </c>
      <c r="C160" t="s">
        <v>420</v>
      </c>
      <c r="D160">
        <v>110719</v>
      </c>
      <c r="E160" s="11">
        <f>INDEX('Operating Budget Worksheet'!L:L,MATCH('Operating Budget Load'!K160,'Operating Budget Worksheet'!F:F,0))</f>
        <v>1198.5</v>
      </c>
      <c r="F160" t="s">
        <v>427</v>
      </c>
      <c r="G160" t="s">
        <v>422</v>
      </c>
      <c r="H160" t="s">
        <v>192</v>
      </c>
      <c r="I160" t="s">
        <v>18</v>
      </c>
      <c r="J160" t="s">
        <v>13</v>
      </c>
      <c r="K160" t="s">
        <v>612</v>
      </c>
      <c r="L160" t="s">
        <v>69</v>
      </c>
      <c r="M160" t="s">
        <v>193</v>
      </c>
    </row>
    <row r="161" spans="1:19" x14ac:dyDescent="0.3">
      <c r="A161" t="s">
        <v>418</v>
      </c>
      <c r="B161" t="s">
        <v>419</v>
      </c>
      <c r="C161" t="s">
        <v>420</v>
      </c>
      <c r="D161">
        <v>110719</v>
      </c>
      <c r="E161" s="11">
        <f>INDEX('Operating Budget Worksheet'!L:L,MATCH('Operating Budget Load'!K161,'Operating Budget Worksheet'!F:F,0))</f>
        <v>22200</v>
      </c>
      <c r="F161" t="s">
        <v>430</v>
      </c>
      <c r="G161" t="s">
        <v>422</v>
      </c>
      <c r="H161" t="s">
        <v>192</v>
      </c>
      <c r="I161" t="s">
        <v>20</v>
      </c>
      <c r="J161" t="s">
        <v>13</v>
      </c>
      <c r="K161" t="s">
        <v>613</v>
      </c>
      <c r="L161" t="s">
        <v>69</v>
      </c>
      <c r="M161" t="s">
        <v>193</v>
      </c>
    </row>
    <row r="162" spans="1:19" x14ac:dyDescent="0.3">
      <c r="A162" t="s">
        <v>418</v>
      </c>
      <c r="B162" t="s">
        <v>419</v>
      </c>
      <c r="C162" t="s">
        <v>420</v>
      </c>
      <c r="D162">
        <v>110719</v>
      </c>
      <c r="E162" s="11">
        <f>INDEX('Operating Budget Worksheet'!L:L,MATCH('Operating Budget Load'!K162,'Operating Budget Worksheet'!F:F,0))</f>
        <v>1037</v>
      </c>
      <c r="F162" t="s">
        <v>525</v>
      </c>
      <c r="G162" t="s">
        <v>422</v>
      </c>
      <c r="H162" t="s">
        <v>192</v>
      </c>
      <c r="I162" t="s">
        <v>112</v>
      </c>
      <c r="J162" t="s">
        <v>13</v>
      </c>
      <c r="K162" t="s">
        <v>614</v>
      </c>
      <c r="L162" t="s">
        <v>69</v>
      </c>
      <c r="M162" t="s">
        <v>193</v>
      </c>
    </row>
    <row r="163" spans="1:19" x14ac:dyDescent="0.3">
      <c r="A163" t="s">
        <v>418</v>
      </c>
      <c r="B163" t="s">
        <v>419</v>
      </c>
      <c r="C163" t="s">
        <v>420</v>
      </c>
      <c r="D163">
        <v>110719</v>
      </c>
      <c r="E163" s="11">
        <f>INDEX('Operating Budget Worksheet'!L:L,MATCH('Operating Budget Load'!K163,'Operating Budget Worksheet'!F:F,0))</f>
        <v>0</v>
      </c>
      <c r="F163" t="s">
        <v>424</v>
      </c>
      <c r="G163" t="s">
        <v>422</v>
      </c>
      <c r="H163" t="s">
        <v>195</v>
      </c>
      <c r="I163" t="s">
        <v>16</v>
      </c>
      <c r="J163" t="s">
        <v>30</v>
      </c>
      <c r="K163" t="s">
        <v>615</v>
      </c>
      <c r="L163" t="s">
        <v>14</v>
      </c>
      <c r="M163" t="s">
        <v>196</v>
      </c>
    </row>
    <row r="164" spans="1:19" x14ac:dyDescent="0.3">
      <c r="A164" t="s">
        <v>418</v>
      </c>
      <c r="B164" t="s">
        <v>419</v>
      </c>
      <c r="C164" t="s">
        <v>420</v>
      </c>
      <c r="D164">
        <v>110719</v>
      </c>
      <c r="E164" s="11">
        <f>INDEX('Operating Budget Worksheet'!L:L,MATCH('Operating Budget Load'!K164,'Operating Budget Worksheet'!F:F,0))</f>
        <v>0</v>
      </c>
      <c r="F164" t="s">
        <v>427</v>
      </c>
      <c r="G164" t="s">
        <v>422</v>
      </c>
      <c r="H164" t="s">
        <v>195</v>
      </c>
      <c r="I164" t="s">
        <v>54</v>
      </c>
      <c r="J164" t="s">
        <v>30</v>
      </c>
      <c r="K164" t="s">
        <v>616</v>
      </c>
      <c r="L164" t="s">
        <v>14</v>
      </c>
      <c r="M164" t="s">
        <v>196</v>
      </c>
    </row>
    <row r="165" spans="1:19" x14ac:dyDescent="0.3">
      <c r="A165" t="s">
        <v>418</v>
      </c>
      <c r="B165" t="s">
        <v>419</v>
      </c>
      <c r="C165" t="s">
        <v>420</v>
      </c>
      <c r="D165">
        <v>110719</v>
      </c>
      <c r="E165" s="11">
        <f>INDEX('Operating Budget Worksheet'!L:L,MATCH('Operating Budget Load'!K165,'Operating Budget Worksheet'!F:F,0))</f>
        <v>2379.2800000000002</v>
      </c>
      <c r="F165" t="s">
        <v>617</v>
      </c>
      <c r="G165" t="s">
        <v>422</v>
      </c>
      <c r="H165" t="s">
        <v>195</v>
      </c>
      <c r="I165" t="s">
        <v>22</v>
      </c>
      <c r="J165" t="s">
        <v>30</v>
      </c>
      <c r="K165" t="s">
        <v>618</v>
      </c>
      <c r="L165" t="s">
        <v>14</v>
      </c>
      <c r="M165" t="s">
        <v>196</v>
      </c>
    </row>
    <row r="166" spans="1:19" x14ac:dyDescent="0.3">
      <c r="A166" t="s">
        <v>418</v>
      </c>
      <c r="B166" t="s">
        <v>419</v>
      </c>
      <c r="C166" t="s">
        <v>420</v>
      </c>
      <c r="D166">
        <v>110719</v>
      </c>
      <c r="E166" s="11">
        <f>INDEX('Operating Budget Worksheet'!L:L,MATCH('Operating Budget Load'!K166,'Operating Budget Worksheet'!F:F,0))</f>
        <v>4758.55</v>
      </c>
      <c r="F166" t="s">
        <v>435</v>
      </c>
      <c r="G166" t="s">
        <v>422</v>
      </c>
      <c r="H166" t="s">
        <v>195</v>
      </c>
      <c r="I166" t="s">
        <v>28</v>
      </c>
      <c r="J166" t="s">
        <v>30</v>
      </c>
      <c r="K166" t="s">
        <v>619</v>
      </c>
      <c r="L166" t="s">
        <v>14</v>
      </c>
      <c r="M166" t="s">
        <v>196</v>
      </c>
      <c r="P166" s="6"/>
      <c r="Q166" s="6"/>
      <c r="R166" s="6"/>
      <c r="S166" s="6"/>
    </row>
    <row r="167" spans="1:19" x14ac:dyDescent="0.3">
      <c r="A167" s="3" t="s">
        <v>418</v>
      </c>
      <c r="B167" s="3" t="s">
        <v>419</v>
      </c>
      <c r="C167" s="3" t="s">
        <v>420</v>
      </c>
      <c r="D167" s="3">
        <v>110719</v>
      </c>
      <c r="E167" s="11">
        <f>INDEX('Operating Budget Worksheet'!L:L,MATCH('Operating Budget Load'!K167,'Operating Budget Worksheet'!F:F,0))</f>
        <v>3604.58</v>
      </c>
      <c r="F167" s="3" t="s">
        <v>424</v>
      </c>
      <c r="G167" s="3" t="s">
        <v>422</v>
      </c>
      <c r="H167" s="3" t="s">
        <v>198</v>
      </c>
      <c r="I167" s="3" t="s">
        <v>16</v>
      </c>
      <c r="J167" t="s">
        <v>41</v>
      </c>
      <c r="K167" t="s">
        <v>620</v>
      </c>
      <c r="L167" t="s">
        <v>14</v>
      </c>
      <c r="M167" t="s">
        <v>199</v>
      </c>
      <c r="O167" s="6" t="s">
        <v>454</v>
      </c>
    </row>
    <row r="168" spans="1:19" x14ac:dyDescent="0.3">
      <c r="A168" s="3" t="s">
        <v>418</v>
      </c>
      <c r="B168" s="3" t="s">
        <v>419</v>
      </c>
      <c r="C168" s="3" t="s">
        <v>420</v>
      </c>
      <c r="D168" s="3">
        <v>110719</v>
      </c>
      <c r="E168" s="11">
        <f>INDEX('Operating Budget Worksheet'!L:L,MATCH('Operating Budget Load'!K168,'Operating Budget Worksheet'!F:F,0))</f>
        <v>2000</v>
      </c>
      <c r="F168" s="3" t="s">
        <v>427</v>
      </c>
      <c r="G168" s="3" t="s">
        <v>422</v>
      </c>
      <c r="H168" s="3" t="s">
        <v>198</v>
      </c>
      <c r="I168" s="3" t="s">
        <v>54</v>
      </c>
      <c r="J168" t="s">
        <v>41</v>
      </c>
      <c r="K168" t="s">
        <v>621</v>
      </c>
      <c r="L168" t="s">
        <v>14</v>
      </c>
      <c r="M168" t="s">
        <v>199</v>
      </c>
      <c r="O168" s="7"/>
    </row>
    <row r="169" spans="1:19" x14ac:dyDescent="0.3">
      <c r="A169" s="3" t="s">
        <v>418</v>
      </c>
      <c r="B169" s="3" t="s">
        <v>419</v>
      </c>
      <c r="C169" s="3" t="s">
        <v>420</v>
      </c>
      <c r="D169" s="3">
        <v>110719</v>
      </c>
      <c r="E169" s="11">
        <f>INDEX('Operating Budget Worksheet'!L:L,MATCH('Operating Budget Load'!K169,'Operating Budget Worksheet'!F:F,0))</f>
        <v>1475.27</v>
      </c>
      <c r="F169" s="3" t="s">
        <v>430</v>
      </c>
      <c r="G169" s="3" t="s">
        <v>422</v>
      </c>
      <c r="H169" s="3" t="s">
        <v>198</v>
      </c>
      <c r="I169" s="3" t="s">
        <v>20</v>
      </c>
      <c r="J169" t="s">
        <v>41</v>
      </c>
      <c r="K169" t="s">
        <v>622</v>
      </c>
      <c r="L169" t="s">
        <v>14</v>
      </c>
      <c r="M169" t="s">
        <v>199</v>
      </c>
    </row>
    <row r="170" spans="1:19" x14ac:dyDescent="0.3">
      <c r="A170" s="3" t="s">
        <v>418</v>
      </c>
      <c r="B170" s="3" t="s">
        <v>419</v>
      </c>
      <c r="C170" s="3" t="s">
        <v>420</v>
      </c>
      <c r="D170" s="3">
        <v>110719</v>
      </c>
      <c r="E170" s="11">
        <f>INDEX('Operating Budget Worksheet'!L:L,MATCH('Operating Budget Load'!K170,'Operating Budget Worksheet'!F:F,0))</f>
        <v>507.49</v>
      </c>
      <c r="F170" s="3" t="s">
        <v>435</v>
      </c>
      <c r="G170" s="3" t="s">
        <v>422</v>
      </c>
      <c r="H170" s="3" t="s">
        <v>198</v>
      </c>
      <c r="I170" s="3" t="s">
        <v>28</v>
      </c>
      <c r="J170" t="s">
        <v>41</v>
      </c>
      <c r="K170" t="s">
        <v>623</v>
      </c>
      <c r="L170" t="s">
        <v>14</v>
      </c>
      <c r="M170" t="s">
        <v>199</v>
      </c>
    </row>
    <row r="171" spans="1:19" x14ac:dyDescent="0.3">
      <c r="A171" t="s">
        <v>418</v>
      </c>
      <c r="B171" t="s">
        <v>419</v>
      </c>
      <c r="C171" t="s">
        <v>420</v>
      </c>
      <c r="D171">
        <v>110719</v>
      </c>
      <c r="E171" s="11">
        <f>INDEX('Operating Budget Worksheet'!L:L,MATCH('Operating Budget Load'!K171,'Operating Budget Worksheet'!F:F,0))</f>
        <v>1900</v>
      </c>
      <c r="F171" t="s">
        <v>421</v>
      </c>
      <c r="G171" t="s">
        <v>422</v>
      </c>
      <c r="H171" t="s">
        <v>200</v>
      </c>
      <c r="I171" t="s">
        <v>154</v>
      </c>
      <c r="J171" t="s">
        <v>41</v>
      </c>
      <c r="K171" t="s">
        <v>624</v>
      </c>
      <c r="L171" t="s">
        <v>14</v>
      </c>
      <c r="M171" t="s">
        <v>197</v>
      </c>
    </row>
    <row r="172" spans="1:19" x14ac:dyDescent="0.3">
      <c r="A172" t="s">
        <v>418</v>
      </c>
      <c r="B172" t="s">
        <v>419</v>
      </c>
      <c r="C172" t="s">
        <v>420</v>
      </c>
      <c r="D172">
        <v>110719</v>
      </c>
      <c r="E172" s="11">
        <f>INDEX('Operating Budget Worksheet'!L:L,MATCH('Operating Budget Load'!K172,'Operating Budget Worksheet'!F:F,0))</f>
        <v>1129.19</v>
      </c>
      <c r="F172" t="s">
        <v>424</v>
      </c>
      <c r="G172" t="s">
        <v>422</v>
      </c>
      <c r="H172" t="s">
        <v>200</v>
      </c>
      <c r="I172" t="s">
        <v>16</v>
      </c>
      <c r="J172" t="s">
        <v>41</v>
      </c>
      <c r="K172" t="s">
        <v>625</v>
      </c>
      <c r="L172" t="s">
        <v>14</v>
      </c>
      <c r="M172" t="s">
        <v>197</v>
      </c>
    </row>
    <row r="173" spans="1:19" x14ac:dyDescent="0.3">
      <c r="A173" t="s">
        <v>418</v>
      </c>
      <c r="B173" t="s">
        <v>419</v>
      </c>
      <c r="C173" t="s">
        <v>420</v>
      </c>
      <c r="D173">
        <v>110719</v>
      </c>
      <c r="E173" s="11">
        <f>INDEX('Operating Budget Worksheet'!L:L,MATCH('Operating Budget Load'!K173,'Operating Budget Worksheet'!F:F,0))</f>
        <v>673.06</v>
      </c>
      <c r="F173" t="s">
        <v>427</v>
      </c>
      <c r="G173" t="s">
        <v>422</v>
      </c>
      <c r="H173" t="s">
        <v>200</v>
      </c>
      <c r="I173" t="s">
        <v>18</v>
      </c>
      <c r="J173" t="s">
        <v>41</v>
      </c>
      <c r="K173" t="s">
        <v>626</v>
      </c>
      <c r="L173" t="s">
        <v>14</v>
      </c>
      <c r="M173" t="s">
        <v>197</v>
      </c>
    </row>
    <row r="174" spans="1:19" x14ac:dyDescent="0.3">
      <c r="A174" t="s">
        <v>418</v>
      </c>
      <c r="B174" t="s">
        <v>419</v>
      </c>
      <c r="C174" t="s">
        <v>420</v>
      </c>
      <c r="D174">
        <v>110719</v>
      </c>
      <c r="E174" s="11">
        <f>INDEX('Operating Budget Worksheet'!L:L,MATCH('Operating Budget Load'!K174,'Operating Budget Worksheet'!F:F,0))</f>
        <v>3800</v>
      </c>
      <c r="F174" t="s">
        <v>430</v>
      </c>
      <c r="G174" t="s">
        <v>422</v>
      </c>
      <c r="H174" t="s">
        <v>200</v>
      </c>
      <c r="I174" t="s">
        <v>20</v>
      </c>
      <c r="J174" t="s">
        <v>41</v>
      </c>
      <c r="K174" t="s">
        <v>627</v>
      </c>
      <c r="L174" t="s">
        <v>14</v>
      </c>
      <c r="M174" t="s">
        <v>197</v>
      </c>
    </row>
    <row r="175" spans="1:19" x14ac:dyDescent="0.3">
      <c r="A175" t="s">
        <v>418</v>
      </c>
      <c r="B175" t="s">
        <v>419</v>
      </c>
      <c r="C175" t="s">
        <v>420</v>
      </c>
      <c r="D175">
        <v>110719</v>
      </c>
      <c r="E175" s="11">
        <f>INDEX('Operating Budget Worksheet'!L:L,MATCH('Operating Budget Load'!K175,'Operating Budget Worksheet'!F:F,0))</f>
        <v>10402</v>
      </c>
      <c r="F175" t="s">
        <v>435</v>
      </c>
      <c r="G175" t="s">
        <v>422</v>
      </c>
      <c r="H175" t="s">
        <v>200</v>
      </c>
      <c r="I175" t="s">
        <v>28</v>
      </c>
      <c r="J175" t="s">
        <v>41</v>
      </c>
      <c r="K175" t="s">
        <v>628</v>
      </c>
      <c r="L175" t="s">
        <v>14</v>
      </c>
      <c r="M175" t="s">
        <v>197</v>
      </c>
    </row>
    <row r="176" spans="1:19" x14ac:dyDescent="0.3">
      <c r="A176" t="s">
        <v>418</v>
      </c>
      <c r="B176" t="s">
        <v>419</v>
      </c>
      <c r="C176" t="s">
        <v>420</v>
      </c>
      <c r="D176">
        <v>110719</v>
      </c>
      <c r="E176" s="11">
        <f>INDEX('Operating Budget Worksheet'!L:L,MATCH('Operating Budget Load'!K176,'Operating Budget Worksheet'!F:F,0))</f>
        <v>125000</v>
      </c>
      <c r="F176" t="s">
        <v>421</v>
      </c>
      <c r="G176" t="s">
        <v>422</v>
      </c>
      <c r="H176" s="267" t="s">
        <v>201</v>
      </c>
      <c r="I176" t="s">
        <v>11</v>
      </c>
      <c r="J176" t="s">
        <v>437</v>
      </c>
      <c r="K176" t="s">
        <v>629</v>
      </c>
      <c r="L176" t="s">
        <v>31</v>
      </c>
      <c r="M176" t="s">
        <v>202</v>
      </c>
    </row>
    <row r="177" spans="1:17" x14ac:dyDescent="0.3">
      <c r="A177" t="s">
        <v>418</v>
      </c>
      <c r="B177" t="s">
        <v>419</v>
      </c>
      <c r="C177" t="s">
        <v>420</v>
      </c>
      <c r="D177">
        <v>110719</v>
      </c>
      <c r="E177" s="11">
        <f>INDEX('Operating Budget Worksheet'!L:L,MATCH('Operating Budget Load'!K177,'Operating Budget Worksheet'!F:F,0))</f>
        <v>5000</v>
      </c>
      <c r="F177" t="s">
        <v>424</v>
      </c>
      <c r="G177" t="s">
        <v>422</v>
      </c>
      <c r="H177" s="267" t="s">
        <v>201</v>
      </c>
      <c r="I177" t="s">
        <v>16</v>
      </c>
      <c r="J177" t="s">
        <v>437</v>
      </c>
      <c r="K177" t="s">
        <v>630</v>
      </c>
      <c r="L177" t="s">
        <v>31</v>
      </c>
      <c r="M177" t="s">
        <v>202</v>
      </c>
    </row>
    <row r="178" spans="1:17" x14ac:dyDescent="0.3">
      <c r="A178" t="s">
        <v>418</v>
      </c>
      <c r="B178" t="s">
        <v>419</v>
      </c>
      <c r="C178" t="s">
        <v>420</v>
      </c>
      <c r="D178">
        <v>110719</v>
      </c>
      <c r="E178" s="11">
        <f>INDEX('Operating Budget Worksheet'!L:L,MATCH('Operating Budget Load'!K178,'Operating Budget Worksheet'!F:F,0))</f>
        <v>5500</v>
      </c>
      <c r="F178" t="s">
        <v>427</v>
      </c>
      <c r="G178" t="s">
        <v>422</v>
      </c>
      <c r="H178" s="267" t="s">
        <v>201</v>
      </c>
      <c r="I178" t="s">
        <v>18</v>
      </c>
      <c r="J178" t="s">
        <v>437</v>
      </c>
      <c r="K178" t="s">
        <v>631</v>
      </c>
      <c r="L178" t="s">
        <v>31</v>
      </c>
      <c r="M178" t="s">
        <v>202</v>
      </c>
    </row>
    <row r="179" spans="1:17" x14ac:dyDescent="0.3">
      <c r="A179" t="s">
        <v>418</v>
      </c>
      <c r="B179" t="s">
        <v>419</v>
      </c>
      <c r="C179" t="s">
        <v>420</v>
      </c>
      <c r="D179">
        <v>110719</v>
      </c>
      <c r="E179" s="11">
        <f>INDEX('Operating Budget Worksheet'!L:L,MATCH('Operating Budget Load'!K179,'Operating Budget Worksheet'!F:F,0))</f>
        <v>4500</v>
      </c>
      <c r="F179" t="s">
        <v>430</v>
      </c>
      <c r="G179" t="s">
        <v>422</v>
      </c>
      <c r="H179" s="267" t="s">
        <v>201</v>
      </c>
      <c r="I179" t="s">
        <v>20</v>
      </c>
      <c r="J179" t="s">
        <v>437</v>
      </c>
      <c r="K179" t="s">
        <v>632</v>
      </c>
      <c r="L179" t="s">
        <v>31</v>
      </c>
      <c r="M179" t="s">
        <v>202</v>
      </c>
    </row>
    <row r="180" spans="1:17" x14ac:dyDescent="0.3">
      <c r="A180" t="s">
        <v>418</v>
      </c>
      <c r="B180" t="s">
        <v>419</v>
      </c>
      <c r="C180" t="s">
        <v>420</v>
      </c>
      <c r="D180">
        <v>110719</v>
      </c>
      <c r="E180" s="11">
        <f>INDEX('Operating Budget Worksheet'!L:L,MATCH('Operating Budget Load'!K180,'Operating Budget Worksheet'!F:F,0))</f>
        <v>288045</v>
      </c>
      <c r="F180" t="s">
        <v>633</v>
      </c>
      <c r="G180" t="s">
        <v>422</v>
      </c>
      <c r="H180" s="267" t="s">
        <v>201</v>
      </c>
      <c r="I180" t="s">
        <v>209</v>
      </c>
      <c r="J180" t="s">
        <v>437</v>
      </c>
      <c r="K180" t="s">
        <v>634</v>
      </c>
      <c r="L180" t="s">
        <v>31</v>
      </c>
      <c r="M180" t="s">
        <v>202</v>
      </c>
    </row>
    <row r="181" spans="1:17" x14ac:dyDescent="0.3">
      <c r="A181" t="s">
        <v>418</v>
      </c>
      <c r="B181" t="s">
        <v>419</v>
      </c>
      <c r="C181" t="s">
        <v>420</v>
      </c>
      <c r="D181">
        <v>110719</v>
      </c>
      <c r="E181" s="11">
        <f>INDEX('Operating Budget Worksheet'!L:L,MATCH('Operating Budget Load'!K181,'Operating Budget Worksheet'!F:F,0))</f>
        <v>129843</v>
      </c>
      <c r="F181" t="s">
        <v>444</v>
      </c>
      <c r="G181" t="s">
        <v>422</v>
      </c>
      <c r="H181" s="267" t="s">
        <v>201</v>
      </c>
      <c r="I181" t="s">
        <v>43</v>
      </c>
      <c r="J181" t="s">
        <v>437</v>
      </c>
      <c r="K181" t="s">
        <v>635</v>
      </c>
      <c r="L181" t="s">
        <v>31</v>
      </c>
      <c r="M181" t="s">
        <v>202</v>
      </c>
      <c r="P181" s="8"/>
      <c r="Q181" s="8"/>
    </row>
    <row r="182" spans="1:17" x14ac:dyDescent="0.3">
      <c r="A182" s="8" t="s">
        <v>418</v>
      </c>
      <c r="B182" t="s">
        <v>419</v>
      </c>
      <c r="C182" s="8" t="s">
        <v>420</v>
      </c>
      <c r="D182">
        <v>110719</v>
      </c>
      <c r="E182" s="11">
        <f>INDEX('Operating Budget Worksheet'!L:L,MATCH('Operating Budget Load'!K182,'Operating Budget Worksheet'!F:F,0))</f>
        <v>-145000</v>
      </c>
      <c r="F182" s="8" t="s">
        <v>435</v>
      </c>
      <c r="G182" s="6" t="s">
        <v>636</v>
      </c>
      <c r="H182" s="267" t="s">
        <v>201</v>
      </c>
      <c r="I182" s="8" t="s">
        <v>28</v>
      </c>
      <c r="J182" t="s">
        <v>437</v>
      </c>
      <c r="K182" t="s">
        <v>637</v>
      </c>
      <c r="L182" t="s">
        <v>31</v>
      </c>
      <c r="M182" t="s">
        <v>202</v>
      </c>
      <c r="O182" s="8"/>
    </row>
    <row r="183" spans="1:17" x14ac:dyDescent="0.3">
      <c r="A183" t="s">
        <v>418</v>
      </c>
      <c r="B183" t="s">
        <v>419</v>
      </c>
      <c r="C183" t="s">
        <v>420</v>
      </c>
      <c r="D183">
        <v>110719</v>
      </c>
      <c r="E183" s="11">
        <f>INDEX('Operating Budget Worksheet'!L:L,MATCH('Operating Budget Load'!K183,'Operating Budget Worksheet'!F:F,0))</f>
        <v>1425</v>
      </c>
      <c r="F183" t="s">
        <v>424</v>
      </c>
      <c r="G183" t="s">
        <v>422</v>
      </c>
      <c r="H183" t="s">
        <v>211</v>
      </c>
      <c r="I183" t="s">
        <v>16</v>
      </c>
      <c r="J183" t="s">
        <v>30</v>
      </c>
      <c r="K183" t="s">
        <v>638</v>
      </c>
      <c r="L183" t="s">
        <v>14</v>
      </c>
      <c r="M183" t="s">
        <v>212</v>
      </c>
    </row>
    <row r="184" spans="1:17" x14ac:dyDescent="0.3">
      <c r="A184" t="s">
        <v>418</v>
      </c>
      <c r="B184" t="s">
        <v>419</v>
      </c>
      <c r="C184" t="s">
        <v>420</v>
      </c>
      <c r="D184">
        <v>110719</v>
      </c>
      <c r="E184" s="11">
        <f>INDEX('Operating Budget Worksheet'!L:L,MATCH('Operating Budget Load'!K184,'Operating Budget Worksheet'!F:F,0))</f>
        <v>1448.75</v>
      </c>
      <c r="F184" t="s">
        <v>427</v>
      </c>
      <c r="G184" t="s">
        <v>422</v>
      </c>
      <c r="H184" t="s">
        <v>211</v>
      </c>
      <c r="I184" t="s">
        <v>18</v>
      </c>
      <c r="J184" t="s">
        <v>30</v>
      </c>
      <c r="K184" t="s">
        <v>639</v>
      </c>
      <c r="L184" t="s">
        <v>14</v>
      </c>
      <c r="M184" t="s">
        <v>212</v>
      </c>
    </row>
    <row r="185" spans="1:17" x14ac:dyDescent="0.3">
      <c r="A185" t="s">
        <v>418</v>
      </c>
      <c r="B185" t="s">
        <v>419</v>
      </c>
      <c r="C185" t="s">
        <v>420</v>
      </c>
      <c r="D185">
        <v>110719</v>
      </c>
      <c r="E185" s="11">
        <f>INDEX('Operating Budget Worksheet'!L:L,MATCH('Operating Budget Load'!K185,'Operating Budget Worksheet'!F:F,0))</f>
        <v>522.5</v>
      </c>
      <c r="F185" t="s">
        <v>430</v>
      </c>
      <c r="G185" t="s">
        <v>422</v>
      </c>
      <c r="H185" t="s">
        <v>211</v>
      </c>
      <c r="I185" t="s">
        <v>20</v>
      </c>
      <c r="J185" t="s">
        <v>30</v>
      </c>
      <c r="K185" t="s">
        <v>640</v>
      </c>
      <c r="L185" t="s">
        <v>14</v>
      </c>
      <c r="M185" t="s">
        <v>212</v>
      </c>
    </row>
    <row r="186" spans="1:17" x14ac:dyDescent="0.3">
      <c r="A186" t="s">
        <v>418</v>
      </c>
      <c r="B186" t="s">
        <v>419</v>
      </c>
      <c r="C186" t="s">
        <v>420</v>
      </c>
      <c r="D186">
        <v>110719</v>
      </c>
      <c r="E186" s="11">
        <f>INDEX('Operating Budget Worksheet'!L:L,MATCH('Operating Budget Load'!K186,'Operating Budget Worksheet'!F:F,0))</f>
        <v>113.95</v>
      </c>
      <c r="F186" t="s">
        <v>435</v>
      </c>
      <c r="G186" t="s">
        <v>422</v>
      </c>
      <c r="H186" t="s">
        <v>211</v>
      </c>
      <c r="I186" t="s">
        <v>28</v>
      </c>
      <c r="J186" t="s">
        <v>30</v>
      </c>
      <c r="K186" t="s">
        <v>641</v>
      </c>
      <c r="L186" t="s">
        <v>14</v>
      </c>
      <c r="M186" t="s">
        <v>212</v>
      </c>
    </row>
    <row r="187" spans="1:17" x14ac:dyDescent="0.3">
      <c r="A187" t="s">
        <v>418</v>
      </c>
      <c r="B187" t="s">
        <v>419</v>
      </c>
      <c r="C187" t="s">
        <v>420</v>
      </c>
      <c r="D187">
        <v>110719</v>
      </c>
      <c r="E187" s="11">
        <f>INDEX('Operating Budget Worksheet'!L:L,MATCH('Operating Budget Load'!K187,'Operating Budget Worksheet'!F:F,0))</f>
        <v>50000</v>
      </c>
      <c r="F187" t="s">
        <v>642</v>
      </c>
      <c r="G187" t="s">
        <v>422</v>
      </c>
      <c r="H187" t="s">
        <v>213</v>
      </c>
      <c r="I187" t="s">
        <v>215</v>
      </c>
      <c r="J187" t="s">
        <v>437</v>
      </c>
      <c r="K187" t="s">
        <v>643</v>
      </c>
      <c r="L187" t="s">
        <v>31</v>
      </c>
      <c r="M187" t="s">
        <v>214</v>
      </c>
    </row>
    <row r="188" spans="1:17" x14ac:dyDescent="0.3">
      <c r="A188" t="s">
        <v>418</v>
      </c>
      <c r="B188" t="s">
        <v>419</v>
      </c>
      <c r="C188" t="s">
        <v>420</v>
      </c>
      <c r="D188">
        <v>110719</v>
      </c>
      <c r="E188" s="11">
        <f>INDEX('Operating Budget Worksheet'!L:L,MATCH('Operating Budget Load'!K188,'Operating Budget Worksheet'!F:F,0))</f>
        <v>21650</v>
      </c>
      <c r="F188" t="s">
        <v>644</v>
      </c>
      <c r="G188" t="s">
        <v>422</v>
      </c>
      <c r="H188" t="s">
        <v>213</v>
      </c>
      <c r="I188" t="s">
        <v>209</v>
      </c>
      <c r="J188" t="s">
        <v>437</v>
      </c>
      <c r="K188" t="s">
        <v>645</v>
      </c>
      <c r="L188" t="s">
        <v>31</v>
      </c>
      <c r="M188" t="s">
        <v>214</v>
      </c>
    </row>
    <row r="189" spans="1:17" x14ac:dyDescent="0.3">
      <c r="A189" t="s">
        <v>418</v>
      </c>
      <c r="B189" t="s">
        <v>419</v>
      </c>
      <c r="C189" t="s">
        <v>420</v>
      </c>
      <c r="D189">
        <v>110719</v>
      </c>
      <c r="E189" s="11">
        <f>INDEX('Operating Budget Worksheet'!L:L,MATCH('Operating Budget Load'!K189,'Operating Budget Worksheet'!F:F,0))</f>
        <v>1900</v>
      </c>
      <c r="F189" t="s">
        <v>424</v>
      </c>
      <c r="G189" t="s">
        <v>422</v>
      </c>
      <c r="H189" t="s">
        <v>217</v>
      </c>
      <c r="I189" t="s">
        <v>16</v>
      </c>
      <c r="J189" t="s">
        <v>13</v>
      </c>
      <c r="K189" t="s">
        <v>646</v>
      </c>
      <c r="L189" t="s">
        <v>14</v>
      </c>
      <c r="M189" t="s">
        <v>218</v>
      </c>
    </row>
    <row r="190" spans="1:17" x14ac:dyDescent="0.3">
      <c r="A190" t="s">
        <v>418</v>
      </c>
      <c r="B190" t="s">
        <v>419</v>
      </c>
      <c r="C190" t="s">
        <v>420</v>
      </c>
      <c r="D190">
        <v>110719</v>
      </c>
      <c r="E190" s="11">
        <f>INDEX('Operating Budget Worksheet'!L:L,MATCH('Operating Budget Load'!K190,'Operating Budget Worksheet'!F:F,0))</f>
        <v>950</v>
      </c>
      <c r="F190" t="s">
        <v>427</v>
      </c>
      <c r="G190" t="s">
        <v>422</v>
      </c>
      <c r="H190" t="s">
        <v>217</v>
      </c>
      <c r="I190" t="s">
        <v>18</v>
      </c>
      <c r="J190" t="s">
        <v>13</v>
      </c>
      <c r="K190" t="s">
        <v>647</v>
      </c>
      <c r="L190" t="s">
        <v>14</v>
      </c>
      <c r="M190" t="s">
        <v>218</v>
      </c>
    </row>
    <row r="191" spans="1:17" x14ac:dyDescent="0.3">
      <c r="A191" t="s">
        <v>418</v>
      </c>
      <c r="B191" t="s">
        <v>419</v>
      </c>
      <c r="C191" t="s">
        <v>420</v>
      </c>
      <c r="D191">
        <v>110719</v>
      </c>
      <c r="E191" s="11">
        <f>INDEX('Operating Budget Worksheet'!L:L,MATCH('Operating Budget Load'!K191,'Operating Budget Worksheet'!F:F,0))</f>
        <v>288.48</v>
      </c>
      <c r="F191" t="s">
        <v>430</v>
      </c>
      <c r="G191" t="s">
        <v>422</v>
      </c>
      <c r="H191" t="s">
        <v>217</v>
      </c>
      <c r="I191" t="s">
        <v>20</v>
      </c>
      <c r="J191" t="s">
        <v>13</v>
      </c>
      <c r="K191" t="s">
        <v>648</v>
      </c>
      <c r="L191" t="s">
        <v>14</v>
      </c>
      <c r="M191" t="s">
        <v>218</v>
      </c>
    </row>
    <row r="192" spans="1:17" x14ac:dyDescent="0.3">
      <c r="A192" t="s">
        <v>418</v>
      </c>
      <c r="B192" t="s">
        <v>419</v>
      </c>
      <c r="C192" t="s">
        <v>420</v>
      </c>
      <c r="D192">
        <v>110719</v>
      </c>
      <c r="E192" s="11">
        <f>INDEX('Operating Budget Worksheet'!L:L,MATCH('Operating Budget Load'!K192,'Operating Budget Worksheet'!F:F,0))</f>
        <v>0</v>
      </c>
      <c r="F192" t="s">
        <v>444</v>
      </c>
      <c r="G192" t="s">
        <v>422</v>
      </c>
      <c r="H192" t="s">
        <v>217</v>
      </c>
      <c r="I192" t="s">
        <v>344</v>
      </c>
      <c r="J192" t="s">
        <v>13</v>
      </c>
      <c r="K192" t="s">
        <v>649</v>
      </c>
      <c r="L192" t="s">
        <v>14</v>
      </c>
      <c r="M192" t="s">
        <v>218</v>
      </c>
    </row>
    <row r="193" spans="1:13" x14ac:dyDescent="0.3">
      <c r="A193" t="s">
        <v>418</v>
      </c>
      <c r="B193" t="s">
        <v>419</v>
      </c>
      <c r="C193" t="s">
        <v>420</v>
      </c>
      <c r="D193">
        <v>110719</v>
      </c>
      <c r="E193" s="11">
        <f>INDEX('Operating Budget Worksheet'!L:L,MATCH('Operating Budget Load'!K193,'Operating Budget Worksheet'!F:F,0))</f>
        <v>1615</v>
      </c>
      <c r="F193" t="s">
        <v>435</v>
      </c>
      <c r="G193" t="s">
        <v>422</v>
      </c>
      <c r="H193" t="s">
        <v>217</v>
      </c>
      <c r="I193" t="s">
        <v>28</v>
      </c>
      <c r="J193" t="s">
        <v>13</v>
      </c>
      <c r="K193" t="s">
        <v>650</v>
      </c>
      <c r="L193" t="s">
        <v>14</v>
      </c>
      <c r="M193" t="s">
        <v>218</v>
      </c>
    </row>
    <row r="194" spans="1:13" x14ac:dyDescent="0.3">
      <c r="A194" t="s">
        <v>418</v>
      </c>
      <c r="B194" t="s">
        <v>419</v>
      </c>
      <c r="C194" t="s">
        <v>420</v>
      </c>
      <c r="D194">
        <v>110719</v>
      </c>
      <c r="E194" s="11">
        <f>INDEX('Operating Budget Worksheet'!L:L,MATCH('Operating Budget Load'!K194,'Operating Budget Worksheet'!F:F,0))</f>
        <v>4620</v>
      </c>
      <c r="F194" t="s">
        <v>519</v>
      </c>
      <c r="G194" t="s">
        <v>422</v>
      </c>
      <c r="H194" t="s">
        <v>220</v>
      </c>
      <c r="I194" t="s">
        <v>114</v>
      </c>
      <c r="J194" t="s">
        <v>13</v>
      </c>
      <c r="K194" t="s">
        <v>651</v>
      </c>
      <c r="L194" t="s">
        <v>69</v>
      </c>
      <c r="M194" t="s">
        <v>221</v>
      </c>
    </row>
    <row r="195" spans="1:13" x14ac:dyDescent="0.3">
      <c r="A195" t="s">
        <v>418</v>
      </c>
      <c r="B195" t="s">
        <v>419</v>
      </c>
      <c r="C195" t="s">
        <v>420</v>
      </c>
      <c r="D195">
        <v>110719</v>
      </c>
      <c r="E195" s="11">
        <f>INDEX('Operating Budget Worksheet'!L:L,MATCH('Operating Budget Load'!K195,'Operating Budget Worksheet'!F:F,0))</f>
        <v>1000</v>
      </c>
      <c r="F195" t="s">
        <v>424</v>
      </c>
      <c r="G195" t="s">
        <v>422</v>
      </c>
      <c r="H195" t="s">
        <v>220</v>
      </c>
      <c r="I195" t="s">
        <v>16</v>
      </c>
      <c r="J195" t="s">
        <v>13</v>
      </c>
      <c r="K195" t="s">
        <v>652</v>
      </c>
      <c r="L195" t="s">
        <v>69</v>
      </c>
      <c r="M195" t="s">
        <v>221</v>
      </c>
    </row>
    <row r="196" spans="1:13" x14ac:dyDescent="0.3">
      <c r="A196" t="s">
        <v>418</v>
      </c>
      <c r="B196" t="s">
        <v>419</v>
      </c>
      <c r="C196" t="s">
        <v>420</v>
      </c>
      <c r="D196">
        <v>110719</v>
      </c>
      <c r="E196" s="11">
        <f>INDEX('Operating Budget Worksheet'!L:L,MATCH('Operating Budget Load'!K196,'Operating Budget Worksheet'!F:F,0))</f>
        <v>50</v>
      </c>
      <c r="F196" t="s">
        <v>223</v>
      </c>
      <c r="G196" t="s">
        <v>422</v>
      </c>
      <c r="H196" t="s">
        <v>220</v>
      </c>
      <c r="I196" t="s">
        <v>222</v>
      </c>
      <c r="J196" t="s">
        <v>13</v>
      </c>
      <c r="K196" t="s">
        <v>653</v>
      </c>
      <c r="L196" t="s">
        <v>69</v>
      </c>
      <c r="M196" t="s">
        <v>221</v>
      </c>
    </row>
    <row r="197" spans="1:13" x14ac:dyDescent="0.3">
      <c r="A197" t="s">
        <v>418</v>
      </c>
      <c r="B197" t="s">
        <v>419</v>
      </c>
      <c r="C197" t="s">
        <v>420</v>
      </c>
      <c r="D197">
        <v>110719</v>
      </c>
      <c r="E197" s="11">
        <f>INDEX('Operating Budget Worksheet'!L:L,MATCH('Operating Budget Load'!K197,'Operating Budget Worksheet'!F:F,0))</f>
        <v>14512.8</v>
      </c>
      <c r="F197" t="s">
        <v>430</v>
      </c>
      <c r="G197" t="s">
        <v>422</v>
      </c>
      <c r="H197" t="s">
        <v>220</v>
      </c>
      <c r="I197" t="s">
        <v>20</v>
      </c>
      <c r="J197" t="s">
        <v>13</v>
      </c>
      <c r="K197" t="s">
        <v>654</v>
      </c>
      <c r="L197" t="s">
        <v>69</v>
      </c>
      <c r="M197" t="s">
        <v>221</v>
      </c>
    </row>
    <row r="198" spans="1:13" x14ac:dyDescent="0.3">
      <c r="A198" t="s">
        <v>418</v>
      </c>
      <c r="B198" t="s">
        <v>419</v>
      </c>
      <c r="C198" t="s">
        <v>420</v>
      </c>
      <c r="D198">
        <v>110719</v>
      </c>
      <c r="E198" s="11">
        <f>INDEX('Operating Budget Worksheet'!L:L,MATCH('Operating Budget Load'!K198,'Operating Budget Worksheet'!F:F,0))</f>
        <v>2500</v>
      </c>
      <c r="F198" t="s">
        <v>655</v>
      </c>
      <c r="G198" t="s">
        <v>422</v>
      </c>
      <c r="H198" t="s">
        <v>220</v>
      </c>
      <c r="I198" t="s">
        <v>112</v>
      </c>
      <c r="J198" t="s">
        <v>13</v>
      </c>
      <c r="K198" t="s">
        <v>656</v>
      </c>
      <c r="L198" t="s">
        <v>69</v>
      </c>
      <c r="M198" t="s">
        <v>221</v>
      </c>
    </row>
    <row r="199" spans="1:13" x14ac:dyDescent="0.3">
      <c r="A199" t="s">
        <v>418</v>
      </c>
      <c r="B199" t="s">
        <v>419</v>
      </c>
      <c r="C199" t="s">
        <v>420</v>
      </c>
      <c r="D199">
        <v>110719</v>
      </c>
      <c r="E199" s="11">
        <f>INDEX('Operating Budget Worksheet'!L:L,MATCH('Operating Budget Load'!K199,'Operating Budget Worksheet'!F:F,0))</f>
        <v>475</v>
      </c>
      <c r="F199" t="s">
        <v>421</v>
      </c>
      <c r="G199" t="s">
        <v>422</v>
      </c>
      <c r="H199" t="s">
        <v>224</v>
      </c>
      <c r="I199" t="s">
        <v>11</v>
      </c>
      <c r="J199" t="s">
        <v>13</v>
      </c>
      <c r="K199" t="s">
        <v>657</v>
      </c>
      <c r="L199" t="s">
        <v>14</v>
      </c>
      <c r="M199" t="s">
        <v>225</v>
      </c>
    </row>
    <row r="200" spans="1:13" x14ac:dyDescent="0.3">
      <c r="A200" t="s">
        <v>418</v>
      </c>
      <c r="B200" t="s">
        <v>419</v>
      </c>
      <c r="C200" t="s">
        <v>420</v>
      </c>
      <c r="D200">
        <v>110719</v>
      </c>
      <c r="E200" s="11">
        <f>INDEX('Operating Budget Worksheet'!L:L,MATCH('Operating Budget Load'!K200,'Operating Budget Worksheet'!F:F,0))</f>
        <v>5581.25</v>
      </c>
      <c r="F200" t="s">
        <v>424</v>
      </c>
      <c r="G200" t="s">
        <v>422</v>
      </c>
      <c r="H200" t="s">
        <v>224</v>
      </c>
      <c r="I200" t="s">
        <v>16</v>
      </c>
      <c r="J200" t="s">
        <v>13</v>
      </c>
      <c r="K200" t="s">
        <v>658</v>
      </c>
      <c r="L200" t="s">
        <v>14</v>
      </c>
      <c r="M200" t="s">
        <v>225</v>
      </c>
    </row>
    <row r="201" spans="1:13" x14ac:dyDescent="0.3">
      <c r="A201" t="s">
        <v>418</v>
      </c>
      <c r="B201" t="s">
        <v>419</v>
      </c>
      <c r="C201" t="s">
        <v>420</v>
      </c>
      <c r="D201">
        <v>110719</v>
      </c>
      <c r="E201" s="11">
        <f>INDEX('Operating Budget Worksheet'!L:L,MATCH('Operating Budget Load'!K201,'Operating Budget Worksheet'!F:F,0))</f>
        <v>3436.16</v>
      </c>
      <c r="F201" t="s">
        <v>427</v>
      </c>
      <c r="G201" t="s">
        <v>422</v>
      </c>
      <c r="H201" t="s">
        <v>224</v>
      </c>
      <c r="I201" t="s">
        <v>54</v>
      </c>
      <c r="J201" t="s">
        <v>13</v>
      </c>
      <c r="K201" t="s">
        <v>659</v>
      </c>
      <c r="L201" t="s">
        <v>14</v>
      </c>
      <c r="M201" t="s">
        <v>225</v>
      </c>
    </row>
    <row r="202" spans="1:13" x14ac:dyDescent="0.3">
      <c r="A202" t="s">
        <v>418</v>
      </c>
      <c r="B202" t="s">
        <v>419</v>
      </c>
      <c r="C202" t="s">
        <v>420</v>
      </c>
      <c r="D202">
        <v>110719</v>
      </c>
      <c r="E202" s="11">
        <f>INDEX('Operating Budget Worksheet'!L:L,MATCH('Operating Budget Load'!K202,'Operating Budget Worksheet'!F:F,0))</f>
        <v>950</v>
      </c>
      <c r="F202" t="s">
        <v>430</v>
      </c>
      <c r="G202" t="s">
        <v>422</v>
      </c>
      <c r="H202" t="s">
        <v>224</v>
      </c>
      <c r="I202" t="s">
        <v>20</v>
      </c>
      <c r="J202" t="s">
        <v>13</v>
      </c>
      <c r="K202" t="s">
        <v>660</v>
      </c>
      <c r="L202" t="s">
        <v>14</v>
      </c>
      <c r="M202" t="s">
        <v>225</v>
      </c>
    </row>
    <row r="203" spans="1:13" x14ac:dyDescent="0.3">
      <c r="A203" t="s">
        <v>418</v>
      </c>
      <c r="B203" t="s">
        <v>419</v>
      </c>
      <c r="C203" t="s">
        <v>420</v>
      </c>
      <c r="D203">
        <v>110719</v>
      </c>
      <c r="E203" s="11">
        <f>INDEX('Operating Budget Worksheet'!L:L,MATCH('Operating Budget Load'!K203,'Operating Budget Worksheet'!F:F,0))</f>
        <v>475</v>
      </c>
      <c r="F203" t="s">
        <v>661</v>
      </c>
      <c r="G203" t="s">
        <v>422</v>
      </c>
      <c r="H203" t="s">
        <v>224</v>
      </c>
      <c r="I203" t="s">
        <v>43</v>
      </c>
      <c r="J203" t="s">
        <v>13</v>
      </c>
      <c r="K203" t="s">
        <v>662</v>
      </c>
      <c r="L203" t="s">
        <v>14</v>
      </c>
      <c r="M203" t="s">
        <v>225</v>
      </c>
    </row>
    <row r="204" spans="1:13" x14ac:dyDescent="0.3">
      <c r="A204" t="s">
        <v>418</v>
      </c>
      <c r="B204" t="s">
        <v>419</v>
      </c>
      <c r="C204" t="s">
        <v>420</v>
      </c>
      <c r="D204">
        <v>110719</v>
      </c>
      <c r="E204" s="11">
        <f>INDEX('Operating Budget Worksheet'!L:L,MATCH('Operating Budget Load'!K204,'Operating Budget Worksheet'!F:F,0))</f>
        <v>1140</v>
      </c>
      <c r="F204" t="s">
        <v>435</v>
      </c>
      <c r="G204" t="s">
        <v>422</v>
      </c>
      <c r="H204" t="s">
        <v>224</v>
      </c>
      <c r="I204" t="s">
        <v>28</v>
      </c>
      <c r="J204" t="s">
        <v>13</v>
      </c>
      <c r="K204" t="s">
        <v>663</v>
      </c>
      <c r="L204" t="s">
        <v>14</v>
      </c>
      <c r="M204" t="s">
        <v>225</v>
      </c>
    </row>
    <row r="205" spans="1:13" x14ac:dyDescent="0.3">
      <c r="A205" t="s">
        <v>418</v>
      </c>
      <c r="B205" t="s">
        <v>419</v>
      </c>
      <c r="C205" t="s">
        <v>420</v>
      </c>
      <c r="D205">
        <v>110719</v>
      </c>
      <c r="E205" s="11">
        <f>INDEX('Operating Budget Worksheet'!L:L,MATCH('Operating Budget Load'!K205,'Operating Budget Worksheet'!F:F,0))</f>
        <v>57763</v>
      </c>
      <c r="F205" t="s">
        <v>421</v>
      </c>
      <c r="G205" t="s">
        <v>422</v>
      </c>
      <c r="H205" t="s">
        <v>227</v>
      </c>
      <c r="I205" t="s">
        <v>11</v>
      </c>
      <c r="J205" t="s">
        <v>13</v>
      </c>
      <c r="K205" t="s">
        <v>664</v>
      </c>
      <c r="L205" t="s">
        <v>61</v>
      </c>
      <c r="M205" t="s">
        <v>228</v>
      </c>
    </row>
    <row r="206" spans="1:13" x14ac:dyDescent="0.3">
      <c r="A206" t="s">
        <v>418</v>
      </c>
      <c r="B206" t="s">
        <v>419</v>
      </c>
      <c r="C206" t="s">
        <v>420</v>
      </c>
      <c r="D206">
        <v>110719</v>
      </c>
      <c r="E206" s="11">
        <f>INDEX('Operating Budget Worksheet'!L:L,MATCH('Operating Budget Load'!K206,'Operating Budget Worksheet'!F:F,0))</f>
        <v>10200</v>
      </c>
      <c r="F206" t="s">
        <v>424</v>
      </c>
      <c r="G206" t="s">
        <v>422</v>
      </c>
      <c r="H206" t="s">
        <v>227</v>
      </c>
      <c r="I206" t="s">
        <v>16</v>
      </c>
      <c r="J206" t="s">
        <v>13</v>
      </c>
      <c r="K206" t="s">
        <v>665</v>
      </c>
      <c r="L206" t="s">
        <v>61</v>
      </c>
      <c r="M206" t="s">
        <v>228</v>
      </c>
    </row>
    <row r="207" spans="1:13" x14ac:dyDescent="0.3">
      <c r="A207" t="s">
        <v>418</v>
      </c>
      <c r="B207" t="s">
        <v>419</v>
      </c>
      <c r="C207" t="s">
        <v>420</v>
      </c>
      <c r="D207">
        <v>110719</v>
      </c>
      <c r="E207" s="11">
        <f>INDEX('Operating Budget Worksheet'!L:L,MATCH('Operating Budget Load'!K207,'Operating Budget Worksheet'!F:F,0))</f>
        <v>31000</v>
      </c>
      <c r="F207" t="s">
        <v>427</v>
      </c>
      <c r="G207" t="s">
        <v>422</v>
      </c>
      <c r="H207" t="s">
        <v>227</v>
      </c>
      <c r="I207" t="s">
        <v>18</v>
      </c>
      <c r="J207" t="s">
        <v>13</v>
      </c>
      <c r="K207" t="s">
        <v>666</v>
      </c>
      <c r="L207" t="s">
        <v>61</v>
      </c>
      <c r="M207" t="s">
        <v>228</v>
      </c>
    </row>
    <row r="208" spans="1:13" x14ac:dyDescent="0.3">
      <c r="A208" t="s">
        <v>418</v>
      </c>
      <c r="B208" t="s">
        <v>419</v>
      </c>
      <c r="C208" t="s">
        <v>420</v>
      </c>
      <c r="D208">
        <v>110719</v>
      </c>
      <c r="E208" s="11">
        <f>INDEX('Operating Budget Worksheet'!L:L,MATCH('Operating Budget Load'!K208,'Operating Budget Worksheet'!F:F,0))</f>
        <v>0</v>
      </c>
      <c r="F208" t="s">
        <v>430</v>
      </c>
      <c r="G208" t="s">
        <v>422</v>
      </c>
      <c r="H208" t="s">
        <v>227</v>
      </c>
      <c r="I208" t="s">
        <v>20</v>
      </c>
      <c r="J208" t="s">
        <v>13</v>
      </c>
      <c r="K208" t="s">
        <v>667</v>
      </c>
      <c r="L208" t="s">
        <v>61</v>
      </c>
      <c r="M208" t="s">
        <v>228</v>
      </c>
    </row>
    <row r="209" spans="1:13" x14ac:dyDescent="0.3">
      <c r="A209" t="s">
        <v>418</v>
      </c>
      <c r="B209" t="s">
        <v>419</v>
      </c>
      <c r="C209" t="s">
        <v>420</v>
      </c>
      <c r="D209">
        <v>110719</v>
      </c>
      <c r="E209" s="11">
        <f>INDEX('Operating Budget Worksheet'!L:L,MATCH('Operating Budget Load'!K209,'Operating Budget Worksheet'!F:F,0))</f>
        <v>5000</v>
      </c>
      <c r="F209" t="s">
        <v>435</v>
      </c>
      <c r="G209" t="s">
        <v>422</v>
      </c>
      <c r="H209" t="s">
        <v>227</v>
      </c>
      <c r="I209" t="s">
        <v>28</v>
      </c>
      <c r="J209" t="s">
        <v>13</v>
      </c>
      <c r="K209" t="s">
        <v>668</v>
      </c>
      <c r="L209" t="s">
        <v>61</v>
      </c>
      <c r="M209" t="s">
        <v>228</v>
      </c>
    </row>
    <row r="210" spans="1:13" x14ac:dyDescent="0.3">
      <c r="A210" t="s">
        <v>418</v>
      </c>
      <c r="B210" t="s">
        <v>419</v>
      </c>
      <c r="C210" t="s">
        <v>420</v>
      </c>
      <c r="D210">
        <v>110719</v>
      </c>
      <c r="E210" s="11">
        <f>INDEX('Operating Budget Worksheet'!L:L,MATCH('Operating Budget Load'!K210,'Operating Budget Worksheet'!F:F,0))</f>
        <v>80000</v>
      </c>
      <c r="F210" t="s">
        <v>430</v>
      </c>
      <c r="G210" t="s">
        <v>422</v>
      </c>
      <c r="H210" t="s">
        <v>229</v>
      </c>
      <c r="I210" t="s">
        <v>20</v>
      </c>
      <c r="J210" t="s">
        <v>13</v>
      </c>
      <c r="K210" t="s">
        <v>669</v>
      </c>
      <c r="L210" t="s">
        <v>31</v>
      </c>
      <c r="M210" t="s">
        <v>230</v>
      </c>
    </row>
    <row r="211" spans="1:13" x14ac:dyDescent="0.3">
      <c r="A211" t="s">
        <v>418</v>
      </c>
      <c r="B211" t="s">
        <v>419</v>
      </c>
      <c r="C211" t="s">
        <v>420</v>
      </c>
      <c r="D211">
        <v>110719</v>
      </c>
      <c r="E211" s="11">
        <f>INDEX('Operating Budget Worksheet'!L:L,MATCH('Operating Budget Load'!K211,'Operating Budget Worksheet'!F:F,0))</f>
        <v>475</v>
      </c>
      <c r="F211" t="s">
        <v>424</v>
      </c>
      <c r="G211" t="s">
        <v>422</v>
      </c>
      <c r="H211" t="s">
        <v>231</v>
      </c>
      <c r="I211" t="s">
        <v>16</v>
      </c>
      <c r="J211" t="s">
        <v>41</v>
      </c>
      <c r="K211" t="s">
        <v>670</v>
      </c>
      <c r="L211" t="s">
        <v>14</v>
      </c>
      <c r="M211" t="s">
        <v>232</v>
      </c>
    </row>
    <row r="212" spans="1:13" x14ac:dyDescent="0.3">
      <c r="A212" t="s">
        <v>418</v>
      </c>
      <c r="B212" t="s">
        <v>419</v>
      </c>
      <c r="C212" t="s">
        <v>420</v>
      </c>
      <c r="D212">
        <v>110719</v>
      </c>
      <c r="E212" s="11">
        <f>INDEX('Operating Budget Worksheet'!L:L,MATCH('Operating Budget Load'!K212,'Operating Budget Worksheet'!F:F,0))</f>
        <v>1066.8499999999999</v>
      </c>
      <c r="F212" t="s">
        <v>421</v>
      </c>
      <c r="G212" t="s">
        <v>422</v>
      </c>
      <c r="H212" t="s">
        <v>234</v>
      </c>
      <c r="I212" t="s">
        <v>11</v>
      </c>
      <c r="J212" t="s">
        <v>41</v>
      </c>
      <c r="K212" t="s">
        <v>671</v>
      </c>
      <c r="L212" t="s">
        <v>14</v>
      </c>
      <c r="M212" t="s">
        <v>235</v>
      </c>
    </row>
    <row r="213" spans="1:13" x14ac:dyDescent="0.3">
      <c r="A213" t="s">
        <v>418</v>
      </c>
      <c r="B213" t="s">
        <v>419</v>
      </c>
      <c r="C213" t="s">
        <v>420</v>
      </c>
      <c r="D213">
        <v>110719</v>
      </c>
      <c r="E213" s="11">
        <f>INDEX('Operating Budget Worksheet'!L:L,MATCH('Operating Budget Load'!K213,'Operating Budget Worksheet'!F:F,0))</f>
        <v>711.01</v>
      </c>
      <c r="F213" t="s">
        <v>424</v>
      </c>
      <c r="G213" t="s">
        <v>422</v>
      </c>
      <c r="H213" t="s">
        <v>234</v>
      </c>
      <c r="I213" t="s">
        <v>16</v>
      </c>
      <c r="J213" t="s">
        <v>41</v>
      </c>
      <c r="K213" t="s">
        <v>672</v>
      </c>
      <c r="L213" t="s">
        <v>14</v>
      </c>
      <c r="M213" t="s">
        <v>235</v>
      </c>
    </row>
    <row r="214" spans="1:13" x14ac:dyDescent="0.3">
      <c r="A214" t="s">
        <v>418</v>
      </c>
      <c r="B214" t="s">
        <v>419</v>
      </c>
      <c r="C214" t="s">
        <v>420</v>
      </c>
      <c r="D214">
        <v>110719</v>
      </c>
      <c r="E214" s="11">
        <f>INDEX('Operating Budget Worksheet'!L:L,MATCH('Operating Budget Load'!K214,'Operating Budget Worksheet'!F:F,0))</f>
        <v>492.37</v>
      </c>
      <c r="F214" t="s">
        <v>427</v>
      </c>
      <c r="G214" t="s">
        <v>422</v>
      </c>
      <c r="H214" t="s">
        <v>234</v>
      </c>
      <c r="I214" t="s">
        <v>18</v>
      </c>
      <c r="J214" t="s">
        <v>41</v>
      </c>
      <c r="K214" t="s">
        <v>673</v>
      </c>
      <c r="L214" t="s">
        <v>14</v>
      </c>
      <c r="M214" t="s">
        <v>235</v>
      </c>
    </row>
    <row r="215" spans="1:13" x14ac:dyDescent="0.3">
      <c r="A215" t="s">
        <v>418</v>
      </c>
      <c r="B215" t="s">
        <v>419</v>
      </c>
      <c r="C215" t="s">
        <v>420</v>
      </c>
      <c r="D215">
        <v>110719</v>
      </c>
      <c r="E215" s="11">
        <f>INDEX('Operating Budget Worksheet'!L:L,MATCH('Operating Budget Load'!K215,'Operating Budget Worksheet'!F:F,0))</f>
        <v>428.19</v>
      </c>
      <c r="F215" t="s">
        <v>430</v>
      </c>
      <c r="G215" t="s">
        <v>422</v>
      </c>
      <c r="H215" t="s">
        <v>234</v>
      </c>
      <c r="I215" t="s">
        <v>20</v>
      </c>
      <c r="J215" t="s">
        <v>41</v>
      </c>
      <c r="K215" t="s">
        <v>674</v>
      </c>
      <c r="L215" t="s">
        <v>14</v>
      </c>
      <c r="M215" t="s">
        <v>235</v>
      </c>
    </row>
    <row r="216" spans="1:13" x14ac:dyDescent="0.3">
      <c r="A216" t="s">
        <v>418</v>
      </c>
      <c r="B216" t="s">
        <v>419</v>
      </c>
      <c r="C216" t="s">
        <v>420</v>
      </c>
      <c r="D216">
        <v>110719</v>
      </c>
      <c r="E216" s="11">
        <f>INDEX('Operating Budget Worksheet'!L:L,MATCH('Operating Budget Load'!K216,'Operating Budget Worksheet'!F:F,0))</f>
        <v>0</v>
      </c>
      <c r="F216" t="s">
        <v>435</v>
      </c>
      <c r="G216" t="s">
        <v>422</v>
      </c>
      <c r="H216" t="s">
        <v>234</v>
      </c>
      <c r="I216" t="s">
        <v>28</v>
      </c>
      <c r="J216" t="s">
        <v>41</v>
      </c>
      <c r="K216" t="s">
        <v>675</v>
      </c>
      <c r="L216" t="s">
        <v>14</v>
      </c>
      <c r="M216" t="s">
        <v>235</v>
      </c>
    </row>
    <row r="217" spans="1:13" x14ac:dyDescent="0.3">
      <c r="A217" t="s">
        <v>418</v>
      </c>
      <c r="B217" t="s">
        <v>419</v>
      </c>
      <c r="C217" t="s">
        <v>420</v>
      </c>
      <c r="D217">
        <v>110719</v>
      </c>
      <c r="E217" s="11">
        <f>INDEX('Operating Budget Worksheet'!L:L,MATCH('Operating Budget Load'!K217,'Operating Budget Worksheet'!F:F,0))</f>
        <v>23.49</v>
      </c>
      <c r="F217" t="s">
        <v>421</v>
      </c>
      <c r="G217" t="s">
        <v>422</v>
      </c>
      <c r="H217" t="s">
        <v>236</v>
      </c>
      <c r="I217" t="s">
        <v>11</v>
      </c>
      <c r="J217" t="s">
        <v>41</v>
      </c>
      <c r="K217" t="s">
        <v>677</v>
      </c>
      <c r="L217" t="s">
        <v>14</v>
      </c>
      <c r="M217" t="s">
        <v>237</v>
      </c>
    </row>
    <row r="218" spans="1:13" x14ac:dyDescent="0.3">
      <c r="A218" t="s">
        <v>418</v>
      </c>
      <c r="B218" t="s">
        <v>419</v>
      </c>
      <c r="C218" t="s">
        <v>420</v>
      </c>
      <c r="D218">
        <v>110719</v>
      </c>
      <c r="E218" s="11">
        <f>INDEX('Operating Budget Worksheet'!L:L,MATCH('Operating Budget Load'!K218,'Operating Budget Worksheet'!F:F,0))</f>
        <v>1939.75</v>
      </c>
      <c r="F218" t="s">
        <v>424</v>
      </c>
      <c r="G218" t="s">
        <v>422</v>
      </c>
      <c r="H218" t="s">
        <v>236</v>
      </c>
      <c r="I218" t="s">
        <v>16</v>
      </c>
      <c r="J218" t="s">
        <v>41</v>
      </c>
      <c r="K218" t="s">
        <v>678</v>
      </c>
      <c r="L218" t="s">
        <v>14</v>
      </c>
      <c r="M218" t="s">
        <v>237</v>
      </c>
    </row>
    <row r="219" spans="1:13" x14ac:dyDescent="0.3">
      <c r="A219" t="s">
        <v>418</v>
      </c>
      <c r="B219" t="s">
        <v>419</v>
      </c>
      <c r="C219" t="s">
        <v>420</v>
      </c>
      <c r="D219">
        <v>110719</v>
      </c>
      <c r="E219" s="11">
        <f>INDEX('Operating Budget Worksheet'!L:L,MATCH('Operating Budget Load'!K219,'Operating Budget Worksheet'!F:F,0))</f>
        <v>1563.81</v>
      </c>
      <c r="F219" t="s">
        <v>427</v>
      </c>
      <c r="G219" t="s">
        <v>422</v>
      </c>
      <c r="H219" t="s">
        <v>236</v>
      </c>
      <c r="I219" t="s">
        <v>18</v>
      </c>
      <c r="J219" t="s">
        <v>41</v>
      </c>
      <c r="K219" t="s">
        <v>679</v>
      </c>
      <c r="L219" t="s">
        <v>14</v>
      </c>
      <c r="M219" t="s">
        <v>237</v>
      </c>
    </row>
    <row r="220" spans="1:13" x14ac:dyDescent="0.3">
      <c r="A220" t="s">
        <v>418</v>
      </c>
      <c r="B220" t="s">
        <v>419</v>
      </c>
      <c r="C220" t="s">
        <v>420</v>
      </c>
      <c r="D220">
        <v>110719</v>
      </c>
      <c r="E220" s="11">
        <f>INDEX('Operating Budget Worksheet'!L:L,MATCH('Operating Budget Load'!K220,'Operating Budget Worksheet'!F:F,0))</f>
        <v>23275</v>
      </c>
      <c r="F220" t="s">
        <v>430</v>
      </c>
      <c r="G220" t="s">
        <v>422</v>
      </c>
      <c r="H220" t="s">
        <v>236</v>
      </c>
      <c r="I220" t="s">
        <v>20</v>
      </c>
      <c r="J220" t="s">
        <v>41</v>
      </c>
      <c r="K220" t="s">
        <v>680</v>
      </c>
      <c r="L220" t="s">
        <v>14</v>
      </c>
      <c r="M220" t="s">
        <v>237</v>
      </c>
    </row>
    <row r="221" spans="1:13" x14ac:dyDescent="0.3">
      <c r="A221" t="s">
        <v>418</v>
      </c>
      <c r="B221" t="s">
        <v>419</v>
      </c>
      <c r="C221" t="s">
        <v>420</v>
      </c>
      <c r="D221">
        <v>110719</v>
      </c>
      <c r="E221" s="11">
        <f>INDEX('Operating Budget Worksheet'!L:L,MATCH('Operating Budget Load'!K221,'Operating Budget Worksheet'!F:F,0))</f>
        <v>200</v>
      </c>
      <c r="F221" t="s">
        <v>424</v>
      </c>
      <c r="G221" t="s">
        <v>422</v>
      </c>
      <c r="H221" t="s">
        <v>238</v>
      </c>
      <c r="I221" t="s">
        <v>16</v>
      </c>
      <c r="J221" t="s">
        <v>13</v>
      </c>
      <c r="K221" t="s">
        <v>681</v>
      </c>
      <c r="L221" t="s">
        <v>14</v>
      </c>
      <c r="M221" t="s">
        <v>13</v>
      </c>
    </row>
    <row r="222" spans="1:13" x14ac:dyDescent="0.3">
      <c r="A222" t="s">
        <v>418</v>
      </c>
      <c r="B222" t="s">
        <v>419</v>
      </c>
      <c r="C222" t="s">
        <v>420</v>
      </c>
      <c r="D222">
        <v>110719</v>
      </c>
      <c r="E222" s="11">
        <f>INDEX('Operating Budget Worksheet'!L:L,MATCH('Operating Budget Load'!K222,'Operating Budget Worksheet'!F:F,0))</f>
        <v>1068.92</v>
      </c>
      <c r="F222" t="s">
        <v>427</v>
      </c>
      <c r="G222" t="s">
        <v>422</v>
      </c>
      <c r="H222" t="s">
        <v>238</v>
      </c>
      <c r="I222" t="s">
        <v>18</v>
      </c>
      <c r="J222" t="s">
        <v>13</v>
      </c>
      <c r="K222" t="s">
        <v>682</v>
      </c>
      <c r="L222" t="s">
        <v>14</v>
      </c>
      <c r="M222" t="s">
        <v>13</v>
      </c>
    </row>
    <row r="223" spans="1:13" x14ac:dyDescent="0.3">
      <c r="A223" t="s">
        <v>418</v>
      </c>
      <c r="B223" t="s">
        <v>419</v>
      </c>
      <c r="C223" t="s">
        <v>420</v>
      </c>
      <c r="D223">
        <v>110719</v>
      </c>
      <c r="E223" s="11">
        <f>INDEX('Operating Budget Worksheet'!L:L,MATCH('Operating Budget Load'!K223,'Operating Budget Worksheet'!F:F,0))</f>
        <v>1000</v>
      </c>
      <c r="F223" t="s">
        <v>430</v>
      </c>
      <c r="G223" t="s">
        <v>422</v>
      </c>
      <c r="H223" t="s">
        <v>238</v>
      </c>
      <c r="I223" t="s">
        <v>20</v>
      </c>
      <c r="J223" t="s">
        <v>13</v>
      </c>
      <c r="K223" t="s">
        <v>683</v>
      </c>
      <c r="L223" t="s">
        <v>14</v>
      </c>
      <c r="M223" t="s">
        <v>13</v>
      </c>
    </row>
    <row r="224" spans="1:13" x14ac:dyDescent="0.3">
      <c r="A224" t="s">
        <v>418</v>
      </c>
      <c r="B224" t="s">
        <v>419</v>
      </c>
      <c r="C224" t="s">
        <v>420</v>
      </c>
      <c r="D224">
        <v>110719</v>
      </c>
      <c r="E224" s="11">
        <f>INDEX('Operating Budget Worksheet'!L:L,MATCH('Operating Budget Load'!K224,'Operating Budget Worksheet'!F:F,0))</f>
        <v>500</v>
      </c>
      <c r="F224" t="s">
        <v>435</v>
      </c>
      <c r="G224" t="s">
        <v>422</v>
      </c>
      <c r="H224" t="s">
        <v>238</v>
      </c>
      <c r="I224" t="s">
        <v>28</v>
      </c>
      <c r="J224" t="s">
        <v>13</v>
      </c>
      <c r="K224" t="s">
        <v>684</v>
      </c>
      <c r="L224" t="s">
        <v>14</v>
      </c>
      <c r="M224" t="s">
        <v>13</v>
      </c>
    </row>
    <row r="225" spans="1:13" x14ac:dyDescent="0.3">
      <c r="A225" t="s">
        <v>418</v>
      </c>
      <c r="B225" t="s">
        <v>419</v>
      </c>
      <c r="C225" t="s">
        <v>420</v>
      </c>
      <c r="D225">
        <v>110719</v>
      </c>
      <c r="E225" s="11">
        <f>INDEX('Operating Budget Worksheet'!L:L,MATCH('Operating Budget Load'!K225,'Operating Budget Worksheet'!F:F,0))</f>
        <v>475</v>
      </c>
      <c r="F225" t="s">
        <v>424</v>
      </c>
      <c r="G225" t="s">
        <v>422</v>
      </c>
      <c r="H225" t="s">
        <v>239</v>
      </c>
      <c r="I225" t="s">
        <v>16</v>
      </c>
      <c r="J225" t="s">
        <v>30</v>
      </c>
      <c r="K225" t="s">
        <v>685</v>
      </c>
      <c r="L225" t="s">
        <v>31</v>
      </c>
      <c r="M225" t="s">
        <v>240</v>
      </c>
    </row>
    <row r="226" spans="1:13" x14ac:dyDescent="0.3">
      <c r="A226" t="s">
        <v>418</v>
      </c>
      <c r="B226" t="s">
        <v>419</v>
      </c>
      <c r="C226" t="s">
        <v>420</v>
      </c>
      <c r="D226">
        <v>110719</v>
      </c>
      <c r="E226" s="11">
        <f>INDEX('Operating Budget Worksheet'!L:L,MATCH('Operating Budget Load'!K226,'Operating Budget Worksheet'!F:F,0))</f>
        <v>1472.5</v>
      </c>
      <c r="F226" t="s">
        <v>427</v>
      </c>
      <c r="G226" t="s">
        <v>422</v>
      </c>
      <c r="H226" t="s">
        <v>239</v>
      </c>
      <c r="I226" t="s">
        <v>18</v>
      </c>
      <c r="J226" t="s">
        <v>30</v>
      </c>
      <c r="K226" t="s">
        <v>686</v>
      </c>
      <c r="L226" t="s">
        <v>31</v>
      </c>
      <c r="M226" t="s">
        <v>240</v>
      </c>
    </row>
    <row r="227" spans="1:13" x14ac:dyDescent="0.3">
      <c r="A227" t="s">
        <v>418</v>
      </c>
      <c r="B227" t="s">
        <v>419</v>
      </c>
      <c r="C227" t="s">
        <v>420</v>
      </c>
      <c r="D227">
        <v>110719</v>
      </c>
      <c r="E227" s="11">
        <f>INDEX('Operating Budget Worksheet'!L:L,MATCH('Operating Budget Load'!K227,'Operating Budget Worksheet'!F:F,0))</f>
        <v>2660</v>
      </c>
      <c r="F227" t="s">
        <v>617</v>
      </c>
      <c r="G227" t="s">
        <v>422</v>
      </c>
      <c r="H227" t="s">
        <v>239</v>
      </c>
      <c r="I227" t="s">
        <v>22</v>
      </c>
      <c r="J227" t="s">
        <v>30</v>
      </c>
      <c r="K227" t="s">
        <v>687</v>
      </c>
      <c r="L227" t="s">
        <v>31</v>
      </c>
      <c r="M227" t="s">
        <v>240</v>
      </c>
    </row>
    <row r="228" spans="1:13" x14ac:dyDescent="0.3">
      <c r="A228" t="s">
        <v>418</v>
      </c>
      <c r="B228" t="s">
        <v>419</v>
      </c>
      <c r="C228" t="s">
        <v>420</v>
      </c>
      <c r="D228">
        <v>110719</v>
      </c>
      <c r="E228" s="11">
        <f>INDEX('Operating Budget Worksheet'!L:L,MATCH('Operating Budget Load'!K228,'Operating Budget Worksheet'!F:F,0))</f>
        <v>12694.7</v>
      </c>
      <c r="F228" t="s">
        <v>424</v>
      </c>
      <c r="G228" t="s">
        <v>422</v>
      </c>
      <c r="H228" t="s">
        <v>241</v>
      </c>
      <c r="I228" t="s">
        <v>16</v>
      </c>
      <c r="J228" t="s">
        <v>13</v>
      </c>
      <c r="K228" t="s">
        <v>688</v>
      </c>
      <c r="L228" t="s">
        <v>69</v>
      </c>
      <c r="M228" t="s">
        <v>242</v>
      </c>
    </row>
    <row r="229" spans="1:13" x14ac:dyDescent="0.3">
      <c r="A229" t="s">
        <v>418</v>
      </c>
      <c r="B229" t="s">
        <v>419</v>
      </c>
      <c r="C229" t="s">
        <v>420</v>
      </c>
      <c r="D229">
        <v>110719</v>
      </c>
      <c r="E229" s="11">
        <f>INDEX('Operating Budget Worksheet'!L:L,MATCH('Operating Budget Load'!K229,'Operating Budget Worksheet'!F:F,0))</f>
        <v>9240</v>
      </c>
      <c r="F229" t="s">
        <v>519</v>
      </c>
      <c r="G229" t="s">
        <v>422</v>
      </c>
      <c r="H229" t="s">
        <v>243</v>
      </c>
      <c r="I229" t="s">
        <v>114</v>
      </c>
      <c r="J229" t="s">
        <v>13</v>
      </c>
      <c r="K229" t="s">
        <v>689</v>
      </c>
      <c r="L229" t="s">
        <v>69</v>
      </c>
      <c r="M229" t="s">
        <v>244</v>
      </c>
    </row>
    <row r="230" spans="1:13" x14ac:dyDescent="0.3">
      <c r="A230" t="s">
        <v>418</v>
      </c>
      <c r="B230" t="s">
        <v>419</v>
      </c>
      <c r="C230" t="s">
        <v>420</v>
      </c>
      <c r="D230">
        <v>110719</v>
      </c>
      <c r="E230" s="11">
        <f>INDEX('Operating Budget Worksheet'!L:L,MATCH('Operating Budget Load'!K230,'Operating Budget Worksheet'!F:F,0))</f>
        <v>10362</v>
      </c>
      <c r="F230" t="s">
        <v>424</v>
      </c>
      <c r="G230" t="s">
        <v>422</v>
      </c>
      <c r="H230" t="s">
        <v>243</v>
      </c>
      <c r="I230" t="s">
        <v>16</v>
      </c>
      <c r="J230" t="s">
        <v>13</v>
      </c>
      <c r="K230" t="s">
        <v>690</v>
      </c>
      <c r="L230" t="s">
        <v>69</v>
      </c>
      <c r="M230" t="s">
        <v>244</v>
      </c>
    </row>
    <row r="231" spans="1:13" x14ac:dyDescent="0.3">
      <c r="A231" t="s">
        <v>418</v>
      </c>
      <c r="B231" t="s">
        <v>419</v>
      </c>
      <c r="C231" t="s">
        <v>420</v>
      </c>
      <c r="D231">
        <v>110719</v>
      </c>
      <c r="E231" s="11">
        <f>INDEX('Operating Budget Worksheet'!L:L,MATCH('Operating Budget Load'!K231,'Operating Budget Worksheet'!F:F,0))</f>
        <v>10</v>
      </c>
      <c r="F231" t="s">
        <v>427</v>
      </c>
      <c r="G231" t="s">
        <v>422</v>
      </c>
      <c r="H231" t="s">
        <v>243</v>
      </c>
      <c r="I231" t="s">
        <v>222</v>
      </c>
      <c r="J231" t="s">
        <v>13</v>
      </c>
      <c r="K231" t="s">
        <v>691</v>
      </c>
      <c r="L231" t="s">
        <v>69</v>
      </c>
      <c r="M231" t="s">
        <v>244</v>
      </c>
    </row>
    <row r="232" spans="1:13" x14ac:dyDescent="0.3">
      <c r="A232" t="s">
        <v>418</v>
      </c>
      <c r="B232" t="s">
        <v>419</v>
      </c>
      <c r="C232" t="s">
        <v>420</v>
      </c>
      <c r="D232">
        <v>110719</v>
      </c>
      <c r="E232" s="11">
        <f>INDEX('Operating Budget Worksheet'!L:L,MATCH('Operating Budget Load'!K232,'Operating Budget Worksheet'!F:F,0))</f>
        <v>13275.64</v>
      </c>
      <c r="F232" t="s">
        <v>430</v>
      </c>
      <c r="G232" t="s">
        <v>422</v>
      </c>
      <c r="H232" t="s">
        <v>243</v>
      </c>
      <c r="I232" t="s">
        <v>20</v>
      </c>
      <c r="J232" t="s">
        <v>13</v>
      </c>
      <c r="K232" t="s">
        <v>692</v>
      </c>
      <c r="L232" t="s">
        <v>69</v>
      </c>
      <c r="M232" t="s">
        <v>244</v>
      </c>
    </row>
    <row r="233" spans="1:13" x14ac:dyDescent="0.3">
      <c r="A233" t="s">
        <v>418</v>
      </c>
      <c r="B233" t="s">
        <v>419</v>
      </c>
      <c r="C233" t="s">
        <v>420</v>
      </c>
      <c r="D233">
        <v>110719</v>
      </c>
      <c r="E233" s="11">
        <f>INDEX('Operating Budget Worksheet'!L:L,MATCH('Operating Budget Load'!K233,'Operating Budget Worksheet'!F:F,0))</f>
        <v>3000</v>
      </c>
      <c r="F233" t="s">
        <v>655</v>
      </c>
      <c r="G233" t="s">
        <v>422</v>
      </c>
      <c r="H233" t="s">
        <v>243</v>
      </c>
      <c r="I233" t="s">
        <v>112</v>
      </c>
      <c r="J233" t="s">
        <v>13</v>
      </c>
      <c r="K233" t="s">
        <v>693</v>
      </c>
      <c r="L233" t="s">
        <v>69</v>
      </c>
      <c r="M233" t="s">
        <v>244</v>
      </c>
    </row>
    <row r="234" spans="1:13" x14ac:dyDescent="0.3">
      <c r="A234" t="s">
        <v>418</v>
      </c>
      <c r="B234" t="s">
        <v>419</v>
      </c>
      <c r="C234" t="s">
        <v>420</v>
      </c>
      <c r="D234">
        <v>110719</v>
      </c>
      <c r="E234" s="11">
        <f>INDEX('Operating Budget Worksheet'!L:L,MATCH('Operating Budget Load'!K234,'Operating Budget Worksheet'!F:F,0))</f>
        <v>5630</v>
      </c>
      <c r="F234" t="s">
        <v>435</v>
      </c>
      <c r="G234" t="s">
        <v>422</v>
      </c>
      <c r="H234" t="s">
        <v>243</v>
      </c>
      <c r="I234" t="s">
        <v>28</v>
      </c>
      <c r="J234" t="s">
        <v>13</v>
      </c>
      <c r="K234" t="s">
        <v>694</v>
      </c>
      <c r="L234" t="s">
        <v>69</v>
      </c>
      <c r="M234" t="s">
        <v>244</v>
      </c>
    </row>
    <row r="235" spans="1:13" x14ac:dyDescent="0.3">
      <c r="A235" t="s">
        <v>418</v>
      </c>
      <c r="B235" t="s">
        <v>419</v>
      </c>
      <c r="C235" t="s">
        <v>420</v>
      </c>
      <c r="D235">
        <v>110719</v>
      </c>
      <c r="E235" s="11">
        <f>INDEX('Operating Budget Worksheet'!L:L,MATCH('Operating Budget Load'!K235,'Operating Budget Worksheet'!F:F,0))</f>
        <v>7125</v>
      </c>
      <c r="F235" t="s">
        <v>424</v>
      </c>
      <c r="G235" t="s">
        <v>422</v>
      </c>
      <c r="H235" t="s">
        <v>246</v>
      </c>
      <c r="I235" t="s">
        <v>16</v>
      </c>
      <c r="J235" t="s">
        <v>30</v>
      </c>
      <c r="K235" t="s">
        <v>695</v>
      </c>
      <c r="L235" t="s">
        <v>14</v>
      </c>
      <c r="M235" t="s">
        <v>247</v>
      </c>
    </row>
    <row r="236" spans="1:13" x14ac:dyDescent="0.3">
      <c r="A236" t="s">
        <v>418</v>
      </c>
      <c r="B236" t="s">
        <v>419</v>
      </c>
      <c r="C236" t="s">
        <v>420</v>
      </c>
      <c r="D236">
        <v>110719</v>
      </c>
      <c r="E236" s="11">
        <f>INDEX('Operating Budget Worksheet'!L:L,MATCH('Operating Budget Load'!K236,'Operating Budget Worksheet'!F:F,0))</f>
        <v>1700.38</v>
      </c>
      <c r="F236" t="s">
        <v>427</v>
      </c>
      <c r="G236" t="s">
        <v>422</v>
      </c>
      <c r="H236" t="s">
        <v>246</v>
      </c>
      <c r="I236" t="s">
        <v>18</v>
      </c>
      <c r="J236" t="s">
        <v>30</v>
      </c>
      <c r="K236" t="s">
        <v>696</v>
      </c>
      <c r="L236" t="s">
        <v>14</v>
      </c>
      <c r="M236" t="s">
        <v>247</v>
      </c>
    </row>
    <row r="237" spans="1:13" x14ac:dyDescent="0.3">
      <c r="A237" t="s">
        <v>418</v>
      </c>
      <c r="B237" t="s">
        <v>419</v>
      </c>
      <c r="C237" t="s">
        <v>420</v>
      </c>
      <c r="D237">
        <v>110719</v>
      </c>
      <c r="E237" s="11">
        <f>INDEX('Operating Budget Worksheet'!L:L,MATCH('Operating Budget Load'!K237,'Operating Budget Worksheet'!F:F,0))</f>
        <v>4750</v>
      </c>
      <c r="F237" t="s">
        <v>430</v>
      </c>
      <c r="G237" t="s">
        <v>422</v>
      </c>
      <c r="H237" t="s">
        <v>246</v>
      </c>
      <c r="I237" t="s">
        <v>20</v>
      </c>
      <c r="J237" t="s">
        <v>30</v>
      </c>
      <c r="K237" t="s">
        <v>697</v>
      </c>
      <c r="L237" t="s">
        <v>14</v>
      </c>
      <c r="M237" t="s">
        <v>247</v>
      </c>
    </row>
    <row r="238" spans="1:13" x14ac:dyDescent="0.3">
      <c r="A238" t="s">
        <v>418</v>
      </c>
      <c r="B238" t="s">
        <v>419</v>
      </c>
      <c r="C238" t="s">
        <v>420</v>
      </c>
      <c r="D238">
        <v>110719</v>
      </c>
      <c r="E238" s="11">
        <f>INDEX('Operating Budget Worksheet'!L:L,MATCH('Operating Budget Load'!K238,'Operating Budget Worksheet'!F:F,0))</f>
        <v>2375</v>
      </c>
      <c r="F238" t="s">
        <v>435</v>
      </c>
      <c r="G238" t="s">
        <v>422</v>
      </c>
      <c r="H238" t="s">
        <v>246</v>
      </c>
      <c r="I238" t="s">
        <v>28</v>
      </c>
      <c r="J238" t="s">
        <v>30</v>
      </c>
      <c r="K238" t="s">
        <v>698</v>
      </c>
      <c r="L238" t="s">
        <v>14</v>
      </c>
      <c r="M238" t="s">
        <v>247</v>
      </c>
    </row>
    <row r="239" spans="1:13" x14ac:dyDescent="0.3">
      <c r="A239" t="s">
        <v>418</v>
      </c>
      <c r="B239" t="s">
        <v>419</v>
      </c>
      <c r="C239" t="s">
        <v>420</v>
      </c>
      <c r="D239">
        <v>110719</v>
      </c>
      <c r="E239" s="11">
        <f>INDEX('Operating Budget Worksheet'!L:L,MATCH('Operating Budget Load'!K239,'Operating Budget Worksheet'!F:F,0))</f>
        <v>9240</v>
      </c>
      <c r="F239" t="s">
        <v>519</v>
      </c>
      <c r="G239" t="s">
        <v>422</v>
      </c>
      <c r="H239" t="s">
        <v>249</v>
      </c>
      <c r="I239" t="s">
        <v>114</v>
      </c>
      <c r="J239" t="s">
        <v>13</v>
      </c>
      <c r="K239" t="s">
        <v>699</v>
      </c>
      <c r="L239" t="s">
        <v>69</v>
      </c>
      <c r="M239" t="s">
        <v>250</v>
      </c>
    </row>
    <row r="240" spans="1:13" x14ac:dyDescent="0.3">
      <c r="A240" t="s">
        <v>418</v>
      </c>
      <c r="B240" t="s">
        <v>419</v>
      </c>
      <c r="C240" t="s">
        <v>420</v>
      </c>
      <c r="D240">
        <v>110719</v>
      </c>
      <c r="E240" s="11">
        <f>INDEX('Operating Budget Worksheet'!L:L,MATCH('Operating Budget Load'!K240,'Operating Budget Worksheet'!F:F,0))</f>
        <v>1878</v>
      </c>
      <c r="F240" t="s">
        <v>424</v>
      </c>
      <c r="G240" t="s">
        <v>422</v>
      </c>
      <c r="H240" t="s">
        <v>249</v>
      </c>
      <c r="I240" t="s">
        <v>16</v>
      </c>
      <c r="J240" t="s">
        <v>13</v>
      </c>
      <c r="K240" t="s">
        <v>700</v>
      </c>
      <c r="L240" t="s">
        <v>69</v>
      </c>
      <c r="M240" t="s">
        <v>250</v>
      </c>
    </row>
    <row r="241" spans="1:13" x14ac:dyDescent="0.3">
      <c r="A241" t="s">
        <v>418</v>
      </c>
      <c r="B241" t="s">
        <v>419</v>
      </c>
      <c r="C241" t="s">
        <v>420</v>
      </c>
      <c r="D241">
        <v>110719</v>
      </c>
      <c r="E241" s="11">
        <f>INDEX('Operating Budget Worksheet'!L:L,MATCH('Operating Budget Load'!K241,'Operating Budget Worksheet'!F:F,0))</f>
        <v>1198.5</v>
      </c>
      <c r="F241" t="s">
        <v>427</v>
      </c>
      <c r="G241" t="s">
        <v>422</v>
      </c>
      <c r="H241" t="s">
        <v>249</v>
      </c>
      <c r="I241" t="s">
        <v>18</v>
      </c>
      <c r="J241" t="s">
        <v>13</v>
      </c>
      <c r="K241" t="s">
        <v>701</v>
      </c>
      <c r="L241" t="s">
        <v>69</v>
      </c>
      <c r="M241" t="s">
        <v>250</v>
      </c>
    </row>
    <row r="242" spans="1:13" x14ac:dyDescent="0.3">
      <c r="A242" t="s">
        <v>418</v>
      </c>
      <c r="B242" t="s">
        <v>419</v>
      </c>
      <c r="C242" t="s">
        <v>420</v>
      </c>
      <c r="D242">
        <v>110719</v>
      </c>
      <c r="E242" s="11">
        <f>INDEX('Operating Budget Worksheet'!L:L,MATCH('Operating Budget Load'!K242,'Operating Budget Worksheet'!F:F,0))</f>
        <v>38347.800000000003</v>
      </c>
      <c r="F242" t="s">
        <v>430</v>
      </c>
      <c r="G242" t="s">
        <v>422</v>
      </c>
      <c r="H242" t="s">
        <v>249</v>
      </c>
      <c r="I242" t="s">
        <v>20</v>
      </c>
      <c r="J242" t="s">
        <v>13</v>
      </c>
      <c r="K242" t="s">
        <v>702</v>
      </c>
      <c r="L242" t="s">
        <v>69</v>
      </c>
      <c r="M242" t="s">
        <v>250</v>
      </c>
    </row>
    <row r="243" spans="1:13" x14ac:dyDescent="0.3">
      <c r="A243" t="s">
        <v>418</v>
      </c>
      <c r="B243" t="s">
        <v>419</v>
      </c>
      <c r="C243" t="s">
        <v>420</v>
      </c>
      <c r="D243">
        <v>110719</v>
      </c>
      <c r="E243" s="11">
        <f>INDEX('Operating Budget Worksheet'!L:L,MATCH('Operating Budget Load'!K243,'Operating Budget Worksheet'!F:F,0))</f>
        <v>3977.3</v>
      </c>
      <c r="F243" t="s">
        <v>655</v>
      </c>
      <c r="G243" t="s">
        <v>422</v>
      </c>
      <c r="H243" t="s">
        <v>249</v>
      </c>
      <c r="I243" t="s">
        <v>112</v>
      </c>
      <c r="J243" t="s">
        <v>13</v>
      </c>
      <c r="K243" t="s">
        <v>703</v>
      </c>
      <c r="L243" t="s">
        <v>69</v>
      </c>
      <c r="M243" t="s">
        <v>250</v>
      </c>
    </row>
    <row r="244" spans="1:13" x14ac:dyDescent="0.3">
      <c r="A244" t="s">
        <v>418</v>
      </c>
      <c r="B244" t="s">
        <v>419</v>
      </c>
      <c r="C244" t="s">
        <v>420</v>
      </c>
      <c r="D244">
        <v>110719</v>
      </c>
      <c r="E244" s="11">
        <f>INDEX('Operating Budget Worksheet'!L:L,MATCH('Operating Budget Load'!K244,'Operating Budget Worksheet'!F:F,0))</f>
        <v>3400</v>
      </c>
      <c r="F244" t="s">
        <v>519</v>
      </c>
      <c r="G244" t="s">
        <v>422</v>
      </c>
      <c r="H244" t="s">
        <v>252</v>
      </c>
      <c r="I244" t="s">
        <v>114</v>
      </c>
      <c r="J244" t="s">
        <v>13</v>
      </c>
      <c r="K244" t="s">
        <v>704</v>
      </c>
      <c r="L244" t="s">
        <v>69</v>
      </c>
      <c r="M244" t="s">
        <v>253</v>
      </c>
    </row>
    <row r="245" spans="1:13" x14ac:dyDescent="0.3">
      <c r="A245" t="s">
        <v>418</v>
      </c>
      <c r="B245" t="s">
        <v>419</v>
      </c>
      <c r="C245" t="s">
        <v>420</v>
      </c>
      <c r="D245">
        <v>110719</v>
      </c>
      <c r="E245" s="11">
        <f>INDEX('Operating Budget Worksheet'!L:L,MATCH('Operating Budget Load'!K245,'Operating Budget Worksheet'!F:F,0))</f>
        <v>5200</v>
      </c>
      <c r="F245" t="s">
        <v>424</v>
      </c>
      <c r="G245" t="s">
        <v>422</v>
      </c>
      <c r="H245" t="s">
        <v>252</v>
      </c>
      <c r="I245" t="s">
        <v>16</v>
      </c>
      <c r="J245" t="s">
        <v>13</v>
      </c>
      <c r="K245" t="s">
        <v>705</v>
      </c>
      <c r="L245" t="s">
        <v>69</v>
      </c>
      <c r="M245" t="s">
        <v>253</v>
      </c>
    </row>
    <row r="246" spans="1:13" x14ac:dyDescent="0.3">
      <c r="A246" t="s">
        <v>418</v>
      </c>
      <c r="B246" t="s">
        <v>419</v>
      </c>
      <c r="C246" t="s">
        <v>420</v>
      </c>
      <c r="D246">
        <v>110719</v>
      </c>
      <c r="E246" s="11">
        <f>INDEX('Operating Budget Worksheet'!L:L,MATCH('Operating Budget Load'!K246,'Operating Budget Worksheet'!F:F,0))</f>
        <v>14813</v>
      </c>
      <c r="F246" t="s">
        <v>430</v>
      </c>
      <c r="G246" t="s">
        <v>422</v>
      </c>
      <c r="H246" t="s">
        <v>252</v>
      </c>
      <c r="I246" t="s">
        <v>20</v>
      </c>
      <c r="J246" t="s">
        <v>13</v>
      </c>
      <c r="K246" t="s">
        <v>706</v>
      </c>
      <c r="L246" t="s">
        <v>69</v>
      </c>
      <c r="M246" t="s">
        <v>253</v>
      </c>
    </row>
    <row r="247" spans="1:13" x14ac:dyDescent="0.3">
      <c r="A247" t="s">
        <v>418</v>
      </c>
      <c r="B247" t="s">
        <v>419</v>
      </c>
      <c r="C247" t="s">
        <v>420</v>
      </c>
      <c r="D247">
        <v>110719</v>
      </c>
      <c r="E247" s="11">
        <f>INDEX('Operating Budget Worksheet'!L:L,MATCH('Operating Budget Load'!K247,'Operating Budget Worksheet'!F:F,0))</f>
        <v>2161</v>
      </c>
      <c r="F247" t="s">
        <v>435</v>
      </c>
      <c r="G247" t="s">
        <v>422</v>
      </c>
      <c r="H247" t="s">
        <v>252</v>
      </c>
      <c r="I247" t="s">
        <v>28</v>
      </c>
      <c r="J247" t="s">
        <v>13</v>
      </c>
      <c r="K247" t="s">
        <v>707</v>
      </c>
      <c r="L247" t="s">
        <v>69</v>
      </c>
      <c r="M247" t="s">
        <v>253</v>
      </c>
    </row>
    <row r="249" spans="1:13" x14ac:dyDescent="0.3">
      <c r="E249" s="11">
        <f>SUM(E5:E248)</f>
        <v>6897180.9499999993</v>
      </c>
    </row>
    <row r="250" spans="1:13" x14ac:dyDescent="0.3">
      <c r="E250" s="11">
        <f>'Personnel Data'!F200</f>
        <v>8283693.9322636575</v>
      </c>
    </row>
    <row r="251" spans="1:13" x14ac:dyDescent="0.3">
      <c r="E251" s="11">
        <f>SUM(E249:E250)</f>
        <v>15180874.882263657</v>
      </c>
    </row>
    <row r="253" spans="1:13" x14ac:dyDescent="0.3">
      <c r="H253" t="s">
        <v>1408</v>
      </c>
      <c r="J253" t="s">
        <v>1409</v>
      </c>
      <c r="K253" t="s">
        <v>441</v>
      </c>
      <c r="L253" t="s">
        <v>942</v>
      </c>
    </row>
    <row r="254" spans="1:13" x14ac:dyDescent="0.3">
      <c r="F254" t="s">
        <v>1407</v>
      </c>
      <c r="H254" s="1">
        <f>SUMIF($J$5:$J$247,"Instruction",$E$5:$E$247)</f>
        <v>2469408.37</v>
      </c>
      <c r="J254" s="1">
        <f>SUMIF('Personnel Data'!$G$3:$G$198,"Instruction",'Personnel Data'!$F$3:$F$198)</f>
        <v>5072594.6094272286</v>
      </c>
      <c r="K254" s="5">
        <f t="shared" ref="K254:K259" si="0">H254+J254</f>
        <v>7542002.9794272287</v>
      </c>
      <c r="L254" s="5">
        <f>'Master Budget'!E8-'Operating Budget Load'!K254</f>
        <v>0</v>
      </c>
    </row>
    <row r="255" spans="1:13" x14ac:dyDescent="0.3">
      <c r="F255" t="s">
        <v>30</v>
      </c>
      <c r="H255" s="1">
        <f>SUMIF($J$5:$J$247,"Academic Support",$E$5:$E$247)</f>
        <v>449752.77</v>
      </c>
      <c r="J255" s="1">
        <f>SUMIF('Personnel Data'!$G$3:$G$198,"Academic Support",'Personnel Data'!$F$3:$F$198)</f>
        <v>623885.84132919996</v>
      </c>
      <c r="K255" s="5">
        <f t="shared" si="0"/>
        <v>1073638.6113292</v>
      </c>
      <c r="L255" s="5">
        <f>'Master Budget'!F8-'Operating Budget Load'!K255</f>
        <v>0</v>
      </c>
    </row>
    <row r="256" spans="1:13" x14ac:dyDescent="0.3">
      <c r="F256" t="s">
        <v>13</v>
      </c>
      <c r="H256" s="1">
        <f>SUMIF($J$5:$J$247,"Student Services",$E$5:$E$247)</f>
        <v>1377884.3299999998</v>
      </c>
      <c r="J256" s="1">
        <f>SUMIF('Personnel Data'!$G$3:$G$198,"Student Services",'Personnel Data'!$F$3:$F$198)</f>
        <v>1040070.6493328001</v>
      </c>
      <c r="K256" s="5">
        <f t="shared" si="0"/>
        <v>2417954.9793328</v>
      </c>
      <c r="L256" s="5">
        <f>'Master Budget'!G8-'Operating Budget Load'!K256</f>
        <v>0</v>
      </c>
    </row>
    <row r="257" spans="6:12" x14ac:dyDescent="0.3">
      <c r="F257" t="s">
        <v>37</v>
      </c>
      <c r="H257" s="1">
        <f>SUMIF($J$5:$J$247,"Institutional Support",$E$5:$E$247)</f>
        <v>690789.48</v>
      </c>
      <c r="J257" s="1">
        <f>SUMIF('Personnel Data'!$G$3:$G$198,"Institutional Support",'Personnel Data'!$F$3:$F$198)</f>
        <v>844224.54997234244</v>
      </c>
      <c r="K257" s="5">
        <f t="shared" si="0"/>
        <v>1535014.0299723423</v>
      </c>
      <c r="L257" s="5">
        <f>'Master Budget'!H8-'Operating Budget Load'!K257</f>
        <v>0</v>
      </c>
    </row>
    <row r="258" spans="6:12" x14ac:dyDescent="0.3">
      <c r="F258" t="s">
        <v>437</v>
      </c>
      <c r="H258" s="1">
        <f>SUMIF($J$5:$J$247,"O&amp;M Plant",$E$5:$E$247)</f>
        <v>879103</v>
      </c>
      <c r="J258" s="1">
        <f>SUMIF('Personnel Data'!$G$3:$G$198,"O&amp;M Plant",'Personnel Data'!$F$3:$F$198)</f>
        <v>702918.28220208548</v>
      </c>
      <c r="K258" s="5">
        <f t="shared" si="0"/>
        <v>1582021.2822020855</v>
      </c>
      <c r="L258" s="5">
        <f>'Master Budget'!I8-'Operating Budget Load'!K258</f>
        <v>0</v>
      </c>
    </row>
    <row r="259" spans="6:12" x14ac:dyDescent="0.3">
      <c r="F259" t="s">
        <v>439</v>
      </c>
      <c r="H259" s="1">
        <f>SUMIF($J$5:$J$247,"Scholarships",$E$5:$E$247)</f>
        <v>1030243</v>
      </c>
      <c r="J259" s="1">
        <f>SUMIF('Personnel Data'!$G$3:$G$198,"Scholarships",'Personnel Data'!$F$3:$F$198)</f>
        <v>0</v>
      </c>
      <c r="K259" s="5">
        <f t="shared" si="0"/>
        <v>1030243</v>
      </c>
      <c r="L259" s="5">
        <f>'Master Budget'!J8-'Operating Budget Load'!K259</f>
        <v>0</v>
      </c>
    </row>
    <row r="261" spans="6:12" x14ac:dyDescent="0.3">
      <c r="H261" s="5">
        <f>SUM(H254:H260)</f>
        <v>6897180.9499999993</v>
      </c>
      <c r="J261" s="5">
        <f>SUM(J254:J260)</f>
        <v>8283693.9322636565</v>
      </c>
      <c r="K261" s="5">
        <f>SUM(K254:K260)</f>
        <v>15180874.882263657</v>
      </c>
    </row>
  </sheetData>
  <autoFilter ref="A4:M247" xr:uid="{8A408603-A7DC-4606-B1AA-0BD3BA713754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F2423-44E6-4EA5-B61F-A6EF7CD73120}">
  <sheetPr>
    <tabColor theme="9" tint="0.39997558519241921"/>
  </sheetPr>
  <dimension ref="A1:L200"/>
  <sheetViews>
    <sheetView workbookViewId="0">
      <selection activeCell="D1" sqref="D1:F1048576"/>
    </sheetView>
  </sheetViews>
  <sheetFormatPr defaultRowHeight="14.4" x14ac:dyDescent="0.3"/>
  <cols>
    <col min="1" max="1" width="20.44140625" style="279" customWidth="1"/>
    <col min="2" max="2" width="11.77734375" style="279" bestFit="1" customWidth="1"/>
    <col min="3" max="3" width="10.88671875" style="279" bestFit="1" customWidth="1"/>
    <col min="4" max="4" width="8" style="279" bestFit="1" customWidth="1"/>
    <col min="5" max="5" width="29.44140625" style="279" hidden="1" customWidth="1"/>
    <col min="6" max="6" width="13.88671875" style="280" bestFit="1" customWidth="1"/>
    <col min="7" max="8" width="8.88671875" style="279"/>
    <col min="9" max="9" width="10" style="279" bestFit="1" customWidth="1"/>
    <col min="10" max="16384" width="8.88671875" style="279"/>
  </cols>
  <sheetData>
    <row r="1" spans="1:12" s="277" customFormat="1" x14ac:dyDescent="0.3">
      <c r="A1" s="277" t="s">
        <v>959</v>
      </c>
      <c r="B1" s="277" t="s">
        <v>960</v>
      </c>
      <c r="C1" s="277" t="s">
        <v>961</v>
      </c>
      <c r="D1" s="277" t="s">
        <v>724</v>
      </c>
      <c r="E1" s="277" t="s">
        <v>962</v>
      </c>
      <c r="F1" s="278" t="s">
        <v>713</v>
      </c>
    </row>
    <row r="2" spans="1:12" x14ac:dyDescent="0.3">
      <c r="A2" s="279" t="s">
        <v>958</v>
      </c>
      <c r="B2" s="279" t="s">
        <v>960</v>
      </c>
      <c r="C2" s="279" t="s">
        <v>963</v>
      </c>
      <c r="D2" s="279" t="s">
        <v>724</v>
      </c>
      <c r="E2" s="279" t="s">
        <v>964</v>
      </c>
    </row>
    <row r="3" spans="1:12" x14ac:dyDescent="0.3">
      <c r="A3" s="279" t="s">
        <v>958</v>
      </c>
      <c r="B3" s="279">
        <v>790595169</v>
      </c>
      <c r="C3" s="279" t="s">
        <v>965</v>
      </c>
      <c r="D3" s="279" t="s">
        <v>67</v>
      </c>
      <c r="E3" s="279" t="s">
        <v>966</v>
      </c>
      <c r="F3" s="280">
        <v>33310.887119999999</v>
      </c>
    </row>
    <row r="4" spans="1:12" x14ac:dyDescent="0.3">
      <c r="A4" s="279" t="s">
        <v>958</v>
      </c>
      <c r="B4" s="279">
        <v>790780445</v>
      </c>
      <c r="C4" s="279" t="s">
        <v>967</v>
      </c>
      <c r="D4" s="279" t="s">
        <v>236</v>
      </c>
      <c r="E4" s="279" t="s">
        <v>968</v>
      </c>
      <c r="F4" s="280">
        <v>29637.072</v>
      </c>
    </row>
    <row r="5" spans="1:12" x14ac:dyDescent="0.3">
      <c r="A5" s="279" t="s">
        <v>958</v>
      </c>
      <c r="B5" s="279">
        <v>790591060</v>
      </c>
      <c r="C5" s="279" t="s">
        <v>969</v>
      </c>
      <c r="D5" s="279" t="s">
        <v>65</v>
      </c>
      <c r="E5" s="279" t="s">
        <v>970</v>
      </c>
      <c r="F5" s="280">
        <v>38739.050279999996</v>
      </c>
      <c r="I5" s="281" t="s">
        <v>1405</v>
      </c>
      <c r="J5" s="281"/>
      <c r="K5" s="281"/>
      <c r="L5" s="281"/>
    </row>
    <row r="6" spans="1:12" x14ac:dyDescent="0.3">
      <c r="A6" s="279" t="s">
        <v>958</v>
      </c>
      <c r="B6" s="279">
        <v>790701779</v>
      </c>
      <c r="C6" s="279" t="s">
        <v>971</v>
      </c>
      <c r="D6" s="279" t="s">
        <v>201</v>
      </c>
      <c r="E6" s="279" t="s">
        <v>972</v>
      </c>
      <c r="F6" s="280">
        <v>29971.423439999999</v>
      </c>
      <c r="I6" s="281" t="s">
        <v>1406</v>
      </c>
      <c r="J6" s="281"/>
      <c r="K6" s="281"/>
      <c r="L6" s="281"/>
    </row>
    <row r="7" spans="1:12" x14ac:dyDescent="0.3">
      <c r="A7" s="279" t="s">
        <v>958</v>
      </c>
      <c r="B7" s="279">
        <v>790603157</v>
      </c>
      <c r="C7" s="279" t="s">
        <v>973</v>
      </c>
      <c r="D7" s="279" t="s">
        <v>105</v>
      </c>
      <c r="E7" s="279" t="s">
        <v>974</v>
      </c>
      <c r="F7" s="280">
        <v>34502.529600000002</v>
      </c>
    </row>
    <row r="8" spans="1:12" x14ac:dyDescent="0.3">
      <c r="A8" s="279" t="s">
        <v>958</v>
      </c>
      <c r="B8" s="279">
        <v>790845870</v>
      </c>
      <c r="C8" s="279" t="s">
        <v>975</v>
      </c>
      <c r="D8" s="279" t="s">
        <v>201</v>
      </c>
      <c r="E8" s="279" t="s">
        <v>976</v>
      </c>
      <c r="F8" s="280">
        <v>30276</v>
      </c>
    </row>
    <row r="9" spans="1:12" x14ac:dyDescent="0.3">
      <c r="A9" s="279" t="s">
        <v>958</v>
      </c>
      <c r="B9" s="279">
        <v>790698701</v>
      </c>
      <c r="C9" s="279" t="s">
        <v>977</v>
      </c>
      <c r="D9" s="279" t="s">
        <v>201</v>
      </c>
      <c r="E9" s="279" t="s">
        <v>978</v>
      </c>
      <c r="F9" s="280">
        <v>38204.981640000005</v>
      </c>
    </row>
    <row r="10" spans="1:12" x14ac:dyDescent="0.3">
      <c r="A10" s="279" t="s">
        <v>958</v>
      </c>
      <c r="B10" s="279">
        <v>790355328</v>
      </c>
      <c r="C10" s="279" t="s">
        <v>979</v>
      </c>
      <c r="D10" s="279" t="s">
        <v>182</v>
      </c>
      <c r="E10" s="279" t="s">
        <v>980</v>
      </c>
      <c r="F10" s="280">
        <v>44995.251600000003</v>
      </c>
    </row>
    <row r="11" spans="1:12" x14ac:dyDescent="0.3">
      <c r="A11" s="279" t="s">
        <v>958</v>
      </c>
      <c r="B11" s="279">
        <v>790825974</v>
      </c>
      <c r="C11" s="279" t="s">
        <v>981</v>
      </c>
      <c r="D11" s="279" t="s">
        <v>9</v>
      </c>
      <c r="E11" s="279" t="s">
        <v>982</v>
      </c>
      <c r="F11" s="280">
        <v>12528</v>
      </c>
    </row>
    <row r="12" spans="1:12" x14ac:dyDescent="0.3">
      <c r="A12" s="279" t="s">
        <v>958</v>
      </c>
      <c r="B12" s="279">
        <v>790803812</v>
      </c>
      <c r="C12" s="279" t="s">
        <v>983</v>
      </c>
      <c r="D12" s="279" t="s">
        <v>47</v>
      </c>
      <c r="E12" s="279" t="s">
        <v>984</v>
      </c>
      <c r="F12" s="280">
        <v>28897.919999999998</v>
      </c>
    </row>
    <row r="13" spans="1:12" x14ac:dyDescent="0.3">
      <c r="A13" s="279" t="s">
        <v>958</v>
      </c>
      <c r="B13" s="279">
        <v>790209128</v>
      </c>
      <c r="C13" s="279" t="s">
        <v>985</v>
      </c>
      <c r="D13" s="279" t="s">
        <v>239</v>
      </c>
      <c r="E13" s="279" t="s">
        <v>986</v>
      </c>
      <c r="F13" s="280">
        <v>31451.598810000003</v>
      </c>
    </row>
    <row r="14" spans="1:12" x14ac:dyDescent="0.3">
      <c r="A14" s="279" t="s">
        <v>958</v>
      </c>
      <c r="B14" s="279">
        <v>790802294</v>
      </c>
      <c r="C14" s="279" t="s">
        <v>987</v>
      </c>
      <c r="D14" s="279" t="s">
        <v>102</v>
      </c>
      <c r="E14" s="279" t="s">
        <v>988</v>
      </c>
      <c r="F14" s="280">
        <v>11530.771199999999</v>
      </c>
    </row>
    <row r="15" spans="1:12" x14ac:dyDescent="0.3">
      <c r="A15" s="279" t="s">
        <v>958</v>
      </c>
      <c r="B15" s="279">
        <v>790357468</v>
      </c>
      <c r="C15" s="279" t="s">
        <v>989</v>
      </c>
      <c r="D15" s="279" t="s">
        <v>105</v>
      </c>
      <c r="E15" s="279" t="s">
        <v>990</v>
      </c>
      <c r="F15" s="280">
        <v>36952.306920000003</v>
      </c>
    </row>
    <row r="16" spans="1:12" x14ac:dyDescent="0.3">
      <c r="A16" s="279" t="s">
        <v>958</v>
      </c>
      <c r="B16" s="279">
        <v>790635600</v>
      </c>
      <c r="C16" s="279" t="s">
        <v>991</v>
      </c>
      <c r="D16" s="279" t="s">
        <v>234</v>
      </c>
      <c r="E16" s="279" t="s">
        <v>992</v>
      </c>
      <c r="F16" s="280">
        <v>17735.681008800002</v>
      </c>
    </row>
    <row r="17" spans="1:6" x14ac:dyDescent="0.3">
      <c r="A17" s="279" t="s">
        <v>958</v>
      </c>
      <c r="B17" s="279">
        <v>790355333</v>
      </c>
      <c r="C17" s="279" t="s">
        <v>993</v>
      </c>
      <c r="D17" s="279" t="s">
        <v>227</v>
      </c>
      <c r="E17" s="279" t="s">
        <v>994</v>
      </c>
      <c r="F17" s="280">
        <v>13237.185023999999</v>
      </c>
    </row>
    <row r="18" spans="1:6" x14ac:dyDescent="0.3">
      <c r="A18" s="279" t="s">
        <v>958</v>
      </c>
      <c r="C18" s="279" t="s">
        <v>995</v>
      </c>
      <c r="D18" s="279" t="s">
        <v>47</v>
      </c>
      <c r="E18" s="279" t="s">
        <v>996</v>
      </c>
      <c r="F18" s="280">
        <v>0</v>
      </c>
    </row>
    <row r="19" spans="1:6" x14ac:dyDescent="0.3">
      <c r="A19" s="279" t="s">
        <v>958</v>
      </c>
      <c r="B19" s="279">
        <v>790206516</v>
      </c>
      <c r="C19" s="279" t="s">
        <v>997</v>
      </c>
      <c r="D19" s="279" t="s">
        <v>182</v>
      </c>
      <c r="E19" s="279" t="s">
        <v>998</v>
      </c>
      <c r="F19" s="280">
        <v>33867.360000000001</v>
      </c>
    </row>
    <row r="20" spans="1:6" x14ac:dyDescent="0.3">
      <c r="A20" s="279" t="s">
        <v>958</v>
      </c>
      <c r="B20" s="279">
        <v>790355337</v>
      </c>
      <c r="C20" s="279" t="s">
        <v>999</v>
      </c>
      <c r="D20" s="279" t="s">
        <v>65</v>
      </c>
      <c r="E20" s="279" t="s">
        <v>1000</v>
      </c>
      <c r="F20" s="280">
        <v>41731.269119999997</v>
      </c>
    </row>
    <row r="21" spans="1:6" x14ac:dyDescent="0.3">
      <c r="A21" s="279" t="s">
        <v>958</v>
      </c>
      <c r="B21" s="279">
        <v>790355342</v>
      </c>
      <c r="C21" s="279" t="s">
        <v>1001</v>
      </c>
      <c r="D21" s="279" t="s">
        <v>9</v>
      </c>
      <c r="E21" s="279" t="s">
        <v>1002</v>
      </c>
      <c r="F21" s="280">
        <v>39549.600604799998</v>
      </c>
    </row>
    <row r="22" spans="1:6" x14ac:dyDescent="0.3">
      <c r="A22" s="279" t="s">
        <v>958</v>
      </c>
      <c r="B22" s="279">
        <v>790872273</v>
      </c>
      <c r="C22" s="279" t="s">
        <v>1003</v>
      </c>
      <c r="D22" s="279" t="s">
        <v>1004</v>
      </c>
      <c r="E22" s="279" t="s">
        <v>1005</v>
      </c>
      <c r="F22" s="280">
        <v>36028.439999999995</v>
      </c>
    </row>
    <row r="23" spans="1:6" x14ac:dyDescent="0.3">
      <c r="A23" s="279" t="s">
        <v>958</v>
      </c>
      <c r="B23" s="279">
        <v>790668497</v>
      </c>
      <c r="C23" s="279" t="s">
        <v>1006</v>
      </c>
      <c r="D23" s="279" t="s">
        <v>227</v>
      </c>
      <c r="E23" s="279" t="s">
        <v>1007</v>
      </c>
      <c r="F23" s="280">
        <v>33297.335999999996</v>
      </c>
    </row>
    <row r="24" spans="1:6" x14ac:dyDescent="0.3">
      <c r="A24" s="279" t="s">
        <v>958</v>
      </c>
      <c r="B24" s="279">
        <v>790209889</v>
      </c>
      <c r="C24" s="279" t="s">
        <v>1008</v>
      </c>
      <c r="D24" s="279" t="s">
        <v>189</v>
      </c>
      <c r="E24" s="279" t="s">
        <v>1009</v>
      </c>
      <c r="F24" s="280">
        <v>11372.899608000002</v>
      </c>
    </row>
    <row r="25" spans="1:6" x14ac:dyDescent="0.3">
      <c r="A25" s="279" t="s">
        <v>958</v>
      </c>
      <c r="B25" s="279">
        <v>790209889</v>
      </c>
      <c r="C25" s="279" t="s">
        <v>1008</v>
      </c>
      <c r="D25" s="279" t="s">
        <v>238</v>
      </c>
      <c r="E25" s="279" t="s">
        <v>1009</v>
      </c>
      <c r="F25" s="282">
        <v>5686.4498040000008</v>
      </c>
    </row>
    <row r="26" spans="1:6" x14ac:dyDescent="0.3">
      <c r="A26" s="279" t="s">
        <v>958</v>
      </c>
      <c r="B26" s="279">
        <v>790397279</v>
      </c>
      <c r="C26" s="279" t="s">
        <v>1010</v>
      </c>
      <c r="D26" s="279" t="s">
        <v>165</v>
      </c>
      <c r="E26" s="279" t="s">
        <v>1011</v>
      </c>
      <c r="F26" s="280">
        <v>50948.452799999999</v>
      </c>
    </row>
    <row r="27" spans="1:6" x14ac:dyDescent="0.3">
      <c r="A27" s="279" t="s">
        <v>958</v>
      </c>
      <c r="B27" s="279">
        <v>790397106</v>
      </c>
      <c r="C27" s="279" t="s">
        <v>1012</v>
      </c>
      <c r="D27" s="279" t="s">
        <v>180</v>
      </c>
      <c r="E27" s="279" t="s">
        <v>1013</v>
      </c>
      <c r="F27" s="280">
        <v>20712.241519199997</v>
      </c>
    </row>
    <row r="28" spans="1:6" x14ac:dyDescent="0.3">
      <c r="A28" s="279" t="s">
        <v>958</v>
      </c>
      <c r="B28" s="279">
        <v>790397106</v>
      </c>
      <c r="C28" s="279" t="s">
        <v>1012</v>
      </c>
      <c r="D28" s="279" t="s">
        <v>239</v>
      </c>
      <c r="E28" s="279" t="s">
        <v>1013</v>
      </c>
      <c r="F28" s="280">
        <v>20712.241519199997</v>
      </c>
    </row>
    <row r="29" spans="1:6" x14ac:dyDescent="0.3">
      <c r="A29" s="279" t="s">
        <v>958</v>
      </c>
      <c r="B29" s="279">
        <v>790796373</v>
      </c>
      <c r="C29" s="279" t="s">
        <v>1014</v>
      </c>
      <c r="D29" s="279" t="s">
        <v>165</v>
      </c>
      <c r="E29" s="279" t="s">
        <v>1015</v>
      </c>
      <c r="F29" s="280">
        <v>29263.32</v>
      </c>
    </row>
    <row r="30" spans="1:6" x14ac:dyDescent="0.3">
      <c r="A30" s="279" t="s">
        <v>958</v>
      </c>
      <c r="B30" s="279">
        <v>790371665</v>
      </c>
      <c r="C30" s="279" t="s">
        <v>1016</v>
      </c>
      <c r="D30" s="279" t="s">
        <v>59</v>
      </c>
      <c r="E30" s="279" t="s">
        <v>1017</v>
      </c>
      <c r="F30" s="280">
        <v>19505.161620000003</v>
      </c>
    </row>
    <row r="31" spans="1:6" x14ac:dyDescent="0.3">
      <c r="A31" s="279" t="s">
        <v>958</v>
      </c>
      <c r="B31" s="279">
        <v>790371665</v>
      </c>
      <c r="C31" s="279" t="s">
        <v>1016</v>
      </c>
      <c r="D31" s="279" t="s">
        <v>227</v>
      </c>
      <c r="E31" s="279" t="s">
        <v>1017</v>
      </c>
      <c r="F31" s="280">
        <v>19505.161620000003</v>
      </c>
    </row>
    <row r="32" spans="1:6" x14ac:dyDescent="0.3">
      <c r="A32" s="279" t="s">
        <v>958</v>
      </c>
      <c r="B32" s="279">
        <v>790356827</v>
      </c>
      <c r="C32" s="279" t="s">
        <v>1018</v>
      </c>
      <c r="D32" s="279" t="s">
        <v>224</v>
      </c>
      <c r="E32" s="279" t="s">
        <v>1019</v>
      </c>
      <c r="F32" s="280">
        <v>26002.114560000002</v>
      </c>
    </row>
    <row r="33" spans="1:6" x14ac:dyDescent="0.3">
      <c r="A33" s="279" t="s">
        <v>958</v>
      </c>
      <c r="B33" s="279">
        <v>790768018</v>
      </c>
      <c r="C33" s="279" t="s">
        <v>1020</v>
      </c>
      <c r="D33" s="279" t="s">
        <v>180</v>
      </c>
      <c r="E33" s="279" t="s">
        <v>1021</v>
      </c>
      <c r="F33" s="280">
        <v>32764.263335999996</v>
      </c>
    </row>
    <row r="34" spans="1:6" x14ac:dyDescent="0.3">
      <c r="A34" s="279" t="s">
        <v>958</v>
      </c>
      <c r="B34" s="279">
        <v>790355363</v>
      </c>
      <c r="C34" s="279" t="s">
        <v>1022</v>
      </c>
      <c r="D34" s="279" t="s">
        <v>201</v>
      </c>
      <c r="E34" s="279" t="s">
        <v>1023</v>
      </c>
      <c r="F34" s="280">
        <v>56347.227359999997</v>
      </c>
    </row>
    <row r="35" spans="1:6" x14ac:dyDescent="0.3">
      <c r="A35" s="279" t="s">
        <v>958</v>
      </c>
      <c r="C35" s="279" t="s">
        <v>1024</v>
      </c>
      <c r="D35" s="279" t="s">
        <v>152</v>
      </c>
      <c r="E35" s="279" t="s">
        <v>1025</v>
      </c>
      <c r="F35" s="280">
        <v>0</v>
      </c>
    </row>
    <row r="36" spans="1:6" x14ac:dyDescent="0.3">
      <c r="A36" s="279" t="s">
        <v>958</v>
      </c>
      <c r="C36" s="279" t="s">
        <v>1026</v>
      </c>
      <c r="D36" s="279" t="s">
        <v>180</v>
      </c>
      <c r="E36" s="279" t="s">
        <v>1027</v>
      </c>
      <c r="F36" s="280">
        <v>0</v>
      </c>
    </row>
    <row r="37" spans="1:6" x14ac:dyDescent="0.3">
      <c r="A37" s="279" t="s">
        <v>958</v>
      </c>
      <c r="B37" s="279">
        <v>790257516</v>
      </c>
      <c r="C37" s="279" t="s">
        <v>1028</v>
      </c>
      <c r="D37" s="279" t="s">
        <v>180</v>
      </c>
      <c r="E37" s="279" t="s">
        <v>1029</v>
      </c>
      <c r="F37" s="280">
        <v>36035.930699999997</v>
      </c>
    </row>
    <row r="38" spans="1:6" x14ac:dyDescent="0.3">
      <c r="A38" s="279" t="s">
        <v>958</v>
      </c>
      <c r="B38" s="279">
        <v>790520586</v>
      </c>
      <c r="C38" s="279" t="s">
        <v>1030</v>
      </c>
      <c r="D38" s="279" t="s">
        <v>201</v>
      </c>
      <c r="E38" s="279" t="s">
        <v>1031</v>
      </c>
      <c r="F38" s="280">
        <v>30392.583480000001</v>
      </c>
    </row>
    <row r="39" spans="1:6" x14ac:dyDescent="0.3">
      <c r="A39" s="279" t="s">
        <v>958</v>
      </c>
      <c r="B39" s="279">
        <v>790789234</v>
      </c>
      <c r="C39" s="279" t="s">
        <v>1032</v>
      </c>
      <c r="D39" s="279" t="s">
        <v>201</v>
      </c>
      <c r="E39" s="279" t="s">
        <v>1033</v>
      </c>
      <c r="F39" s="280">
        <v>28610.82</v>
      </c>
    </row>
    <row r="40" spans="1:6" x14ac:dyDescent="0.3">
      <c r="A40" s="279" t="s">
        <v>958</v>
      </c>
      <c r="B40" s="279">
        <v>790745892</v>
      </c>
      <c r="C40" s="279" t="s">
        <v>1034</v>
      </c>
      <c r="D40" s="279" t="s">
        <v>224</v>
      </c>
      <c r="E40" s="279" t="s">
        <v>1035</v>
      </c>
      <c r="F40" s="280">
        <v>26152.408800000001</v>
      </c>
    </row>
    <row r="41" spans="1:6" x14ac:dyDescent="0.3">
      <c r="A41" s="279" t="s">
        <v>958</v>
      </c>
      <c r="B41" s="279">
        <v>790852380</v>
      </c>
      <c r="C41" s="279" t="s">
        <v>1036</v>
      </c>
      <c r="D41" s="279" t="s">
        <v>246</v>
      </c>
      <c r="E41" s="279" t="s">
        <v>1037</v>
      </c>
      <c r="F41" s="280">
        <v>36540</v>
      </c>
    </row>
    <row r="42" spans="1:6" x14ac:dyDescent="0.3">
      <c r="A42" s="279" t="s">
        <v>958</v>
      </c>
      <c r="B42" s="279">
        <v>790393247</v>
      </c>
      <c r="C42" s="279" t="s">
        <v>1038</v>
      </c>
      <c r="D42" s="279" t="s">
        <v>201</v>
      </c>
      <c r="E42" s="279" t="s">
        <v>1039</v>
      </c>
      <c r="F42" s="280">
        <v>51244.666920000003</v>
      </c>
    </row>
    <row r="43" spans="1:6" x14ac:dyDescent="0.3">
      <c r="A43" s="279" t="s">
        <v>958</v>
      </c>
      <c r="B43" s="279">
        <v>790743257</v>
      </c>
      <c r="C43" s="279" t="s">
        <v>1040</v>
      </c>
      <c r="D43" s="279" t="s">
        <v>201</v>
      </c>
      <c r="E43" s="279" t="s">
        <v>1041</v>
      </c>
      <c r="F43" s="280">
        <v>24534</v>
      </c>
    </row>
    <row r="44" spans="1:6" x14ac:dyDescent="0.3">
      <c r="A44" s="279" t="s">
        <v>958</v>
      </c>
      <c r="B44" s="279">
        <v>790635867</v>
      </c>
      <c r="C44" s="279" t="s">
        <v>1042</v>
      </c>
      <c r="D44" s="279" t="s">
        <v>9</v>
      </c>
      <c r="E44" s="279" t="s">
        <v>1043</v>
      </c>
      <c r="F44" s="280">
        <v>34269.404400000007</v>
      </c>
    </row>
    <row r="45" spans="1:6" x14ac:dyDescent="0.3">
      <c r="A45" s="279" t="s">
        <v>958</v>
      </c>
      <c r="B45" s="279">
        <v>790865590</v>
      </c>
      <c r="C45" s="279" t="s">
        <v>1044</v>
      </c>
      <c r="D45" s="279" t="s">
        <v>224</v>
      </c>
      <c r="E45" s="279" t="s">
        <v>1045</v>
      </c>
      <c r="F45" s="280">
        <v>32849.46</v>
      </c>
    </row>
    <row r="46" spans="1:6" x14ac:dyDescent="0.3">
      <c r="A46" s="279" t="s">
        <v>958</v>
      </c>
      <c r="C46" s="279" t="s">
        <v>1046</v>
      </c>
      <c r="D46" s="279" t="s">
        <v>201</v>
      </c>
      <c r="E46" s="279" t="s">
        <v>1047</v>
      </c>
      <c r="F46" s="280">
        <v>0</v>
      </c>
    </row>
    <row r="47" spans="1:6" x14ac:dyDescent="0.3">
      <c r="A47" s="279" t="s">
        <v>958</v>
      </c>
      <c r="B47" s="279">
        <v>790381911</v>
      </c>
      <c r="C47" s="279" t="s">
        <v>1048</v>
      </c>
      <c r="D47" s="279" t="s">
        <v>47</v>
      </c>
      <c r="E47" s="279" t="s">
        <v>1049</v>
      </c>
      <c r="F47" s="280">
        <v>22267.601280000003</v>
      </c>
    </row>
    <row r="48" spans="1:6" x14ac:dyDescent="0.3">
      <c r="A48" s="279" t="s">
        <v>958</v>
      </c>
      <c r="C48" s="279" t="s">
        <v>1050</v>
      </c>
      <c r="D48" s="279" t="s">
        <v>47</v>
      </c>
      <c r="E48" s="279" t="s">
        <v>1051</v>
      </c>
      <c r="F48" s="280">
        <v>0</v>
      </c>
    </row>
    <row r="49" spans="1:6" x14ac:dyDescent="0.3">
      <c r="A49" s="279" t="s">
        <v>958</v>
      </c>
      <c r="C49" s="279" t="s">
        <v>1052</v>
      </c>
      <c r="D49" s="279" t="s">
        <v>102</v>
      </c>
      <c r="E49" s="279" t="s">
        <v>1053</v>
      </c>
      <c r="F49" s="280">
        <v>0</v>
      </c>
    </row>
    <row r="50" spans="1:6" x14ac:dyDescent="0.3">
      <c r="A50" s="279" t="s">
        <v>958</v>
      </c>
      <c r="C50" s="279" t="s">
        <v>1052</v>
      </c>
      <c r="D50" s="279" t="s">
        <v>56</v>
      </c>
      <c r="E50" s="279" t="s">
        <v>1053</v>
      </c>
      <c r="F50" s="280">
        <v>0</v>
      </c>
    </row>
    <row r="51" spans="1:6" x14ac:dyDescent="0.3">
      <c r="A51" s="279" t="s">
        <v>958</v>
      </c>
      <c r="B51" s="279">
        <v>790371850</v>
      </c>
      <c r="C51" s="279" t="s">
        <v>1054</v>
      </c>
      <c r="D51" s="279" t="s">
        <v>180</v>
      </c>
      <c r="E51" s="279" t="s">
        <v>1055</v>
      </c>
      <c r="F51" s="280">
        <v>16604.533108799998</v>
      </c>
    </row>
    <row r="52" spans="1:6" x14ac:dyDescent="0.3">
      <c r="A52" s="279" t="s">
        <v>958</v>
      </c>
      <c r="B52" s="279">
        <v>790371850</v>
      </c>
      <c r="C52" s="279" t="s">
        <v>1054</v>
      </c>
      <c r="D52" s="279" t="s">
        <v>239</v>
      </c>
      <c r="E52" s="279" t="s">
        <v>1055</v>
      </c>
      <c r="F52" s="280">
        <v>16167.57</v>
      </c>
    </row>
    <row r="53" spans="1:6" x14ac:dyDescent="0.3">
      <c r="A53" s="279" t="s">
        <v>958</v>
      </c>
      <c r="B53" s="279">
        <v>790804917</v>
      </c>
      <c r="C53" s="279" t="s">
        <v>1056</v>
      </c>
      <c r="D53" s="279" t="s">
        <v>217</v>
      </c>
      <c r="E53" s="279" t="s">
        <v>1057</v>
      </c>
      <c r="F53" s="280">
        <v>25481.951999999997</v>
      </c>
    </row>
    <row r="54" spans="1:6" x14ac:dyDescent="0.3">
      <c r="A54" s="279" t="s">
        <v>958</v>
      </c>
      <c r="C54" s="279" t="s">
        <v>1058</v>
      </c>
      <c r="D54" s="279" t="s">
        <v>9</v>
      </c>
      <c r="E54" s="279" t="s">
        <v>1059</v>
      </c>
      <c r="F54" s="280">
        <v>0</v>
      </c>
    </row>
    <row r="55" spans="1:6" x14ac:dyDescent="0.3">
      <c r="A55" s="279" t="s">
        <v>958</v>
      </c>
      <c r="B55" s="279">
        <v>790769008</v>
      </c>
      <c r="C55" s="279" t="s">
        <v>1060</v>
      </c>
      <c r="D55" s="279" t="s">
        <v>201</v>
      </c>
      <c r="E55" s="279" t="s">
        <v>1061</v>
      </c>
      <c r="F55" s="280">
        <v>54822.569759999998</v>
      </c>
    </row>
    <row r="56" spans="1:6" x14ac:dyDescent="0.3">
      <c r="A56" s="279" t="s">
        <v>958</v>
      </c>
      <c r="B56" s="279">
        <v>790779434</v>
      </c>
      <c r="C56" s="279" t="s">
        <v>1062</v>
      </c>
      <c r="D56" s="279" t="s">
        <v>201</v>
      </c>
      <c r="E56" s="279" t="s">
        <v>1063</v>
      </c>
      <c r="F56" s="280">
        <v>51211.248480000002</v>
      </c>
    </row>
    <row r="57" spans="1:6" x14ac:dyDescent="0.3">
      <c r="A57" s="279" t="s">
        <v>958</v>
      </c>
      <c r="B57" s="279">
        <v>790804423</v>
      </c>
      <c r="C57" s="279" t="s">
        <v>1064</v>
      </c>
      <c r="D57" s="279" t="s">
        <v>201</v>
      </c>
      <c r="E57" s="279" t="s">
        <v>1065</v>
      </c>
      <c r="F57" s="280">
        <v>49028.328000000001</v>
      </c>
    </row>
    <row r="58" spans="1:6" x14ac:dyDescent="0.3">
      <c r="A58" s="279" t="s">
        <v>958</v>
      </c>
      <c r="B58" s="279">
        <v>790597528</v>
      </c>
      <c r="C58" s="279" t="s">
        <v>1066</v>
      </c>
      <c r="D58" s="279" t="s">
        <v>201</v>
      </c>
      <c r="E58" s="279" t="s">
        <v>1067</v>
      </c>
      <c r="F58" s="280">
        <v>49028.328000000001</v>
      </c>
    </row>
    <row r="59" spans="1:6" x14ac:dyDescent="0.3">
      <c r="A59" s="279" t="s">
        <v>958</v>
      </c>
      <c r="B59" s="279">
        <v>790871178</v>
      </c>
      <c r="C59" s="279" t="s">
        <v>1068</v>
      </c>
      <c r="D59" s="279" t="s">
        <v>201</v>
      </c>
      <c r="E59" s="279" t="s">
        <v>1069</v>
      </c>
      <c r="F59" s="280">
        <v>49026.239999999998</v>
      </c>
    </row>
    <row r="60" spans="1:6" x14ac:dyDescent="0.3">
      <c r="A60" s="279" t="s">
        <v>958</v>
      </c>
      <c r="B60" s="279">
        <v>790823750</v>
      </c>
      <c r="C60" s="279" t="s">
        <v>1070</v>
      </c>
      <c r="D60" s="279" t="s">
        <v>201</v>
      </c>
      <c r="E60" s="279" t="s">
        <v>1071</v>
      </c>
      <c r="F60" s="280">
        <v>49028.328000000001</v>
      </c>
    </row>
    <row r="61" spans="1:6" x14ac:dyDescent="0.3">
      <c r="A61" s="279" t="s">
        <v>1072</v>
      </c>
      <c r="B61" s="279" t="s">
        <v>1073</v>
      </c>
      <c r="C61" s="279" t="s">
        <v>1074</v>
      </c>
      <c r="D61" s="279" t="s">
        <v>9</v>
      </c>
      <c r="E61" s="279" t="s">
        <v>1075</v>
      </c>
      <c r="F61" s="280">
        <v>60936</v>
      </c>
    </row>
    <row r="62" spans="1:6" x14ac:dyDescent="0.3">
      <c r="A62" s="279" t="s">
        <v>1072</v>
      </c>
      <c r="C62" s="279" t="s">
        <v>1076</v>
      </c>
      <c r="D62" s="279" t="s">
        <v>180</v>
      </c>
      <c r="E62" s="279" t="s">
        <v>1077</v>
      </c>
      <c r="F62" s="280">
        <v>26293</v>
      </c>
    </row>
    <row r="63" spans="1:6" x14ac:dyDescent="0.3">
      <c r="A63" s="279" t="s">
        <v>1072</v>
      </c>
      <c r="C63" s="279" t="s">
        <v>1076</v>
      </c>
      <c r="D63" s="279" t="s">
        <v>239</v>
      </c>
      <c r="E63" s="279" t="s">
        <v>1077</v>
      </c>
      <c r="F63" s="280">
        <v>26294.5</v>
      </c>
    </row>
    <row r="64" spans="1:6" x14ac:dyDescent="0.3">
      <c r="A64" s="279" t="s">
        <v>1072</v>
      </c>
      <c r="B64" s="279" t="s">
        <v>1078</v>
      </c>
      <c r="C64" s="279" t="s">
        <v>1079</v>
      </c>
      <c r="D64" s="279" t="s">
        <v>65</v>
      </c>
      <c r="E64" s="279" t="s">
        <v>1080</v>
      </c>
      <c r="F64" s="280">
        <v>60616</v>
      </c>
    </row>
    <row r="65" spans="1:6" x14ac:dyDescent="0.3">
      <c r="A65" s="279" t="s">
        <v>1072</v>
      </c>
      <c r="B65" s="279" t="s">
        <v>1081</v>
      </c>
      <c r="C65" s="279" t="s">
        <v>1082</v>
      </c>
      <c r="D65" s="279" t="s">
        <v>201</v>
      </c>
      <c r="E65" s="279" t="s">
        <v>1083</v>
      </c>
      <c r="F65" s="280">
        <v>67238</v>
      </c>
    </row>
    <row r="66" spans="1:6" x14ac:dyDescent="0.3">
      <c r="A66" s="279" t="s">
        <v>1072</v>
      </c>
      <c r="B66" s="279" t="s">
        <v>1084</v>
      </c>
      <c r="C66" s="279" t="s">
        <v>1085</v>
      </c>
      <c r="D66" s="279" t="s">
        <v>105</v>
      </c>
      <c r="E66" s="279" t="s">
        <v>1086</v>
      </c>
      <c r="F66" s="280">
        <v>73868</v>
      </c>
    </row>
    <row r="67" spans="1:6" x14ac:dyDescent="0.3">
      <c r="A67" s="279" t="s">
        <v>1072</v>
      </c>
      <c r="B67" s="279" t="s">
        <v>1087</v>
      </c>
      <c r="C67" s="279" t="s">
        <v>1088</v>
      </c>
      <c r="D67" s="279" t="s">
        <v>67</v>
      </c>
      <c r="E67" s="279" t="s">
        <v>1089</v>
      </c>
      <c r="F67" s="280">
        <v>54183.649999999994</v>
      </c>
    </row>
    <row r="68" spans="1:6" x14ac:dyDescent="0.3">
      <c r="A68" s="279" t="s">
        <v>1072</v>
      </c>
      <c r="B68" s="279" t="s">
        <v>1090</v>
      </c>
      <c r="C68" s="279" t="s">
        <v>1091</v>
      </c>
      <c r="D68" s="279" t="s">
        <v>238</v>
      </c>
      <c r="E68" s="279" t="s">
        <v>1092</v>
      </c>
      <c r="F68" s="280">
        <v>15215.2</v>
      </c>
    </row>
    <row r="69" spans="1:6" x14ac:dyDescent="0.3">
      <c r="A69" s="279" t="s">
        <v>1072</v>
      </c>
      <c r="B69" s="279" t="s">
        <v>1093</v>
      </c>
      <c r="C69" s="279" t="s">
        <v>1094</v>
      </c>
      <c r="D69" s="279" t="s">
        <v>239</v>
      </c>
      <c r="E69" s="279" t="s">
        <v>1095</v>
      </c>
      <c r="F69" s="280">
        <v>15300</v>
      </c>
    </row>
    <row r="70" spans="1:6" x14ac:dyDescent="0.3">
      <c r="A70" s="279" t="s">
        <v>1072</v>
      </c>
      <c r="B70" s="279" t="s">
        <v>1096</v>
      </c>
      <c r="C70" s="279" t="s">
        <v>1097</v>
      </c>
      <c r="D70" s="279" t="s">
        <v>236</v>
      </c>
      <c r="E70" s="279" t="s">
        <v>1098</v>
      </c>
      <c r="F70" s="280">
        <v>43040</v>
      </c>
    </row>
    <row r="71" spans="1:6" x14ac:dyDescent="0.3">
      <c r="A71" s="279" t="s">
        <v>1072</v>
      </c>
      <c r="B71" s="279" t="s">
        <v>1099</v>
      </c>
      <c r="C71" s="279" t="s">
        <v>1100</v>
      </c>
      <c r="D71" s="279" t="s">
        <v>152</v>
      </c>
      <c r="E71" s="279" t="s">
        <v>1101</v>
      </c>
      <c r="F71" s="280">
        <v>12093.800000000001</v>
      </c>
    </row>
    <row r="72" spans="1:6" x14ac:dyDescent="0.3">
      <c r="A72" s="279" t="s">
        <v>1072</v>
      </c>
      <c r="B72" s="279" t="s">
        <v>1102</v>
      </c>
      <c r="C72" s="279" t="s">
        <v>1103</v>
      </c>
      <c r="D72" s="279" t="s">
        <v>227</v>
      </c>
      <c r="E72" s="279" t="s">
        <v>1104</v>
      </c>
      <c r="F72" s="280">
        <v>64505</v>
      </c>
    </row>
    <row r="73" spans="1:6" x14ac:dyDescent="0.3">
      <c r="A73" s="279" t="s">
        <v>1072</v>
      </c>
      <c r="B73" s="279" t="s">
        <v>1105</v>
      </c>
      <c r="C73" s="279" t="s">
        <v>1106</v>
      </c>
      <c r="D73" s="279" t="s">
        <v>165</v>
      </c>
      <c r="E73" s="279" t="s">
        <v>1107</v>
      </c>
      <c r="F73" s="280">
        <v>95625</v>
      </c>
    </row>
    <row r="74" spans="1:6" x14ac:dyDescent="0.3">
      <c r="A74" s="279" t="s">
        <v>1072</v>
      </c>
      <c r="B74" s="279" t="s">
        <v>1108</v>
      </c>
      <c r="C74" s="279" t="s">
        <v>1109</v>
      </c>
      <c r="D74" s="279" t="s">
        <v>47</v>
      </c>
      <c r="E74" s="279" t="s">
        <v>1110</v>
      </c>
      <c r="F74" s="280">
        <v>66000</v>
      </c>
    </row>
    <row r="75" spans="1:6" x14ac:dyDescent="0.3">
      <c r="A75" s="279" t="s">
        <v>1072</v>
      </c>
      <c r="B75" s="279" t="s">
        <v>1111</v>
      </c>
      <c r="C75" s="279" t="s">
        <v>1112</v>
      </c>
      <c r="D75" s="279" t="s">
        <v>224</v>
      </c>
      <c r="E75" s="279" t="s">
        <v>1113</v>
      </c>
      <c r="F75" s="280">
        <v>70682</v>
      </c>
    </row>
    <row r="76" spans="1:6" x14ac:dyDescent="0.3">
      <c r="A76" s="279" t="s">
        <v>1072</v>
      </c>
      <c r="B76" s="279" t="s">
        <v>1114</v>
      </c>
      <c r="C76" s="279" t="s">
        <v>1115</v>
      </c>
      <c r="D76" s="279" t="s">
        <v>152</v>
      </c>
      <c r="E76" s="279" t="s">
        <v>1116</v>
      </c>
      <c r="F76" s="280">
        <v>26967.239999999998</v>
      </c>
    </row>
    <row r="77" spans="1:6" x14ac:dyDescent="0.3">
      <c r="A77" s="279" t="s">
        <v>1072</v>
      </c>
      <c r="B77" s="279" t="s">
        <v>1117</v>
      </c>
      <c r="C77" s="279" t="s">
        <v>1118</v>
      </c>
      <c r="D77" s="279" t="s">
        <v>182</v>
      </c>
      <c r="E77" s="279" t="s">
        <v>1119</v>
      </c>
      <c r="F77" s="280">
        <v>68340</v>
      </c>
    </row>
    <row r="78" spans="1:6" x14ac:dyDescent="0.3">
      <c r="A78" s="279" t="s">
        <v>1072</v>
      </c>
      <c r="B78" s="279" t="s">
        <v>1120</v>
      </c>
      <c r="C78" s="279" t="s">
        <v>1121</v>
      </c>
      <c r="D78" s="279" t="s">
        <v>246</v>
      </c>
      <c r="E78" s="279" t="s">
        <v>1122</v>
      </c>
      <c r="F78" s="280">
        <v>132000</v>
      </c>
    </row>
    <row r="79" spans="1:6" x14ac:dyDescent="0.3">
      <c r="A79" s="279" t="s">
        <v>1072</v>
      </c>
      <c r="B79" s="279" t="s">
        <v>1123</v>
      </c>
      <c r="C79" s="279" t="s">
        <v>1124</v>
      </c>
      <c r="D79" s="279" t="s">
        <v>211</v>
      </c>
      <c r="E79" s="279" t="s">
        <v>1125</v>
      </c>
      <c r="F79" s="280">
        <v>50031</v>
      </c>
    </row>
    <row r="80" spans="1:6" x14ac:dyDescent="0.3">
      <c r="A80" s="279" t="s">
        <v>1072</v>
      </c>
      <c r="B80" s="279" t="s">
        <v>1126</v>
      </c>
      <c r="C80" s="279" t="s">
        <v>1127</v>
      </c>
      <c r="D80" s="279" t="s">
        <v>59</v>
      </c>
      <c r="E80" s="279" t="s">
        <v>1128</v>
      </c>
      <c r="F80" s="280">
        <v>193883</v>
      </c>
    </row>
    <row r="81" spans="1:6" x14ac:dyDescent="0.3">
      <c r="A81" s="279" t="s">
        <v>1072</v>
      </c>
      <c r="B81" s="279" t="s">
        <v>1129</v>
      </c>
      <c r="C81" s="279" t="s">
        <v>1130</v>
      </c>
      <c r="D81" s="279" t="s">
        <v>249</v>
      </c>
      <c r="E81" s="279" t="s">
        <v>1131</v>
      </c>
      <c r="F81" s="280">
        <v>18500</v>
      </c>
    </row>
    <row r="82" spans="1:6" x14ac:dyDescent="0.3">
      <c r="A82" s="279" t="s">
        <v>1072</v>
      </c>
      <c r="B82" s="279" t="s">
        <v>1132</v>
      </c>
      <c r="C82" s="279" t="s">
        <v>1133</v>
      </c>
      <c r="D82" s="279" t="s">
        <v>109</v>
      </c>
      <c r="E82" s="279" t="s">
        <v>1134</v>
      </c>
      <c r="F82" s="280">
        <v>7180</v>
      </c>
    </row>
    <row r="83" spans="1:6" x14ac:dyDescent="0.3">
      <c r="A83" s="279" t="s">
        <v>1072</v>
      </c>
      <c r="B83" s="279" t="s">
        <v>1135</v>
      </c>
      <c r="C83" s="279" t="s">
        <v>1136</v>
      </c>
      <c r="D83" s="279" t="s">
        <v>109</v>
      </c>
      <c r="E83" s="279" t="s">
        <v>1137</v>
      </c>
      <c r="F83" s="280">
        <v>25631.25</v>
      </c>
    </row>
    <row r="84" spans="1:6" x14ac:dyDescent="0.3">
      <c r="A84" s="279" t="s">
        <v>1072</v>
      </c>
      <c r="B84" s="279" t="s">
        <v>1135</v>
      </c>
      <c r="C84" s="279" t="s">
        <v>1136</v>
      </c>
      <c r="D84" s="279" t="s">
        <v>121</v>
      </c>
      <c r="E84" s="279" t="s">
        <v>1137</v>
      </c>
      <c r="F84" s="280">
        <v>8543.75</v>
      </c>
    </row>
    <row r="85" spans="1:6" x14ac:dyDescent="0.3">
      <c r="A85" s="279" t="s">
        <v>1072</v>
      </c>
      <c r="B85" s="279" t="s">
        <v>1138</v>
      </c>
      <c r="C85" s="279" t="s">
        <v>1139</v>
      </c>
      <c r="D85" s="279" t="s">
        <v>192</v>
      </c>
      <c r="E85" s="279" t="s">
        <v>1140</v>
      </c>
      <c r="F85" s="280">
        <v>19540</v>
      </c>
    </row>
    <row r="86" spans="1:6" x14ac:dyDescent="0.3">
      <c r="A86" s="279" t="s">
        <v>1072</v>
      </c>
      <c r="B86" s="279" t="s">
        <v>1141</v>
      </c>
      <c r="C86" s="279" t="s">
        <v>1142</v>
      </c>
      <c r="D86" s="279" t="s">
        <v>220</v>
      </c>
      <c r="E86" s="279" t="s">
        <v>1143</v>
      </c>
      <c r="F86" s="280">
        <v>37040</v>
      </c>
    </row>
    <row r="87" spans="1:6" x14ac:dyDescent="0.3">
      <c r="A87" s="279" t="s">
        <v>1072</v>
      </c>
      <c r="B87" s="279" t="s">
        <v>1144</v>
      </c>
      <c r="C87" s="279" t="s">
        <v>1145</v>
      </c>
      <c r="D87" s="279" t="s">
        <v>192</v>
      </c>
      <c r="E87" s="279" t="s">
        <v>1146</v>
      </c>
      <c r="F87" s="280">
        <v>37500</v>
      </c>
    </row>
    <row r="88" spans="1:6" x14ac:dyDescent="0.3">
      <c r="A88" s="279" t="s">
        <v>1072</v>
      </c>
      <c r="B88" s="279" t="s">
        <v>1144</v>
      </c>
      <c r="C88" s="279" t="s">
        <v>1145</v>
      </c>
      <c r="D88" s="279" t="s">
        <v>121</v>
      </c>
      <c r="E88" s="279" t="s">
        <v>1146</v>
      </c>
      <c r="F88" s="280">
        <v>12500</v>
      </c>
    </row>
    <row r="89" spans="1:6" x14ac:dyDescent="0.3">
      <c r="A89" s="279" t="s">
        <v>1072</v>
      </c>
      <c r="B89" s="279" t="s">
        <v>1147</v>
      </c>
      <c r="C89" s="279" t="s">
        <v>1148</v>
      </c>
      <c r="D89" s="279" t="s">
        <v>121</v>
      </c>
      <c r="E89" s="279" t="s">
        <v>1149</v>
      </c>
      <c r="F89" s="280">
        <v>9760</v>
      </c>
    </row>
    <row r="90" spans="1:6" x14ac:dyDescent="0.3">
      <c r="A90" s="279" t="s">
        <v>1072</v>
      </c>
      <c r="B90" s="279" t="s">
        <v>1147</v>
      </c>
      <c r="C90" s="279" t="s">
        <v>1148</v>
      </c>
      <c r="D90" s="279" t="s">
        <v>243</v>
      </c>
      <c r="E90" s="279" t="s">
        <v>1149</v>
      </c>
      <c r="F90" s="280">
        <v>29280</v>
      </c>
    </row>
    <row r="91" spans="1:6" x14ac:dyDescent="0.3">
      <c r="A91" s="279" t="s">
        <v>1072</v>
      </c>
      <c r="B91" s="279" t="s">
        <v>1150</v>
      </c>
      <c r="C91" s="279" t="s">
        <v>1151</v>
      </c>
      <c r="D91" s="279" t="s">
        <v>109</v>
      </c>
      <c r="E91" s="279" t="s">
        <v>1152</v>
      </c>
      <c r="F91" s="280">
        <v>63360</v>
      </c>
    </row>
    <row r="92" spans="1:6" x14ac:dyDescent="0.3">
      <c r="A92" s="279" t="s">
        <v>1072</v>
      </c>
      <c r="B92" s="279" t="s">
        <v>1153</v>
      </c>
      <c r="C92" s="279" t="s">
        <v>1154</v>
      </c>
      <c r="D92" s="279" t="s">
        <v>109</v>
      </c>
      <c r="E92" s="279" t="s">
        <v>1155</v>
      </c>
      <c r="F92" s="280">
        <v>28000</v>
      </c>
    </row>
    <row r="93" spans="1:6" x14ac:dyDescent="0.3">
      <c r="A93" s="279" t="s">
        <v>1072</v>
      </c>
      <c r="C93" s="279" t="s">
        <v>1156</v>
      </c>
      <c r="D93" s="279" t="s">
        <v>109</v>
      </c>
      <c r="E93" s="279" t="s">
        <v>1157</v>
      </c>
      <c r="F93" s="280">
        <v>24000</v>
      </c>
    </row>
    <row r="94" spans="1:6" x14ac:dyDescent="0.3">
      <c r="A94" s="279" t="s">
        <v>1072</v>
      </c>
      <c r="B94" s="279" t="s">
        <v>1158</v>
      </c>
      <c r="C94" s="279" t="s">
        <v>1159</v>
      </c>
      <c r="D94" s="279" t="s">
        <v>121</v>
      </c>
      <c r="E94" s="279" t="s">
        <v>1160</v>
      </c>
      <c r="F94" s="280">
        <v>14732</v>
      </c>
    </row>
    <row r="95" spans="1:6" x14ac:dyDescent="0.3">
      <c r="A95" s="279" t="s">
        <v>1072</v>
      </c>
      <c r="B95" s="279" t="s">
        <v>1158</v>
      </c>
      <c r="C95" s="279" t="s">
        <v>1159</v>
      </c>
      <c r="D95" s="279" t="s">
        <v>249</v>
      </c>
      <c r="E95" s="279" t="s">
        <v>1160</v>
      </c>
      <c r="F95" s="280">
        <v>44196</v>
      </c>
    </row>
    <row r="96" spans="1:6" x14ac:dyDescent="0.3">
      <c r="A96" s="279" t="s">
        <v>1072</v>
      </c>
      <c r="B96" s="279" t="s">
        <v>1161</v>
      </c>
      <c r="C96" s="279" t="s">
        <v>1162</v>
      </c>
      <c r="D96" s="279" t="s">
        <v>252</v>
      </c>
      <c r="E96" s="279" t="s">
        <v>1163</v>
      </c>
      <c r="F96" s="280">
        <v>28562.25</v>
      </c>
    </row>
    <row r="97" spans="1:6" x14ac:dyDescent="0.3">
      <c r="A97" s="279" t="s">
        <v>1072</v>
      </c>
      <c r="B97" s="279" t="s">
        <v>1161</v>
      </c>
      <c r="C97" s="279" t="s">
        <v>1162</v>
      </c>
      <c r="D97" s="279" t="s">
        <v>121</v>
      </c>
      <c r="E97" s="279" t="s">
        <v>1163</v>
      </c>
      <c r="F97" s="280">
        <v>9520.75</v>
      </c>
    </row>
    <row r="98" spans="1:6" x14ac:dyDescent="0.3">
      <c r="A98" s="279" t="s">
        <v>1164</v>
      </c>
      <c r="B98" s="279" t="s">
        <v>1165</v>
      </c>
      <c r="C98" s="279" t="s">
        <v>1166</v>
      </c>
      <c r="D98" s="279" t="s">
        <v>121</v>
      </c>
      <c r="E98" s="279" t="s">
        <v>1298</v>
      </c>
      <c r="F98" s="280">
        <v>44836</v>
      </c>
    </row>
    <row r="99" spans="1:6" x14ac:dyDescent="0.3">
      <c r="A99" s="279" t="s">
        <v>1164</v>
      </c>
      <c r="B99" s="279" t="s">
        <v>1167</v>
      </c>
      <c r="C99" s="279" t="s">
        <v>1168</v>
      </c>
      <c r="D99" s="279" t="s">
        <v>121</v>
      </c>
      <c r="E99" s="279" t="s">
        <v>1299</v>
      </c>
      <c r="F99" s="280">
        <v>69503</v>
      </c>
    </row>
    <row r="100" spans="1:6" x14ac:dyDescent="0.3">
      <c r="A100" s="279" t="s">
        <v>1164</v>
      </c>
      <c r="B100" s="279" t="s">
        <v>1169</v>
      </c>
      <c r="C100" s="279" t="s">
        <v>1170</v>
      </c>
      <c r="D100" s="279" t="s">
        <v>121</v>
      </c>
      <c r="E100" s="279" t="s">
        <v>1300</v>
      </c>
      <c r="F100" s="280">
        <v>70544</v>
      </c>
    </row>
    <row r="101" spans="1:6" x14ac:dyDescent="0.3">
      <c r="A101" s="279" t="s">
        <v>1164</v>
      </c>
      <c r="B101" s="279" t="s">
        <v>1171</v>
      </c>
      <c r="C101" s="279" t="s">
        <v>1172</v>
      </c>
      <c r="D101" s="279" t="s">
        <v>121</v>
      </c>
      <c r="E101" s="279" t="s">
        <v>1301</v>
      </c>
      <c r="F101" s="280">
        <v>68530</v>
      </c>
    </row>
    <row r="102" spans="1:6" x14ac:dyDescent="0.3">
      <c r="A102" s="279" t="s">
        <v>1164</v>
      </c>
      <c r="B102" s="279" t="s">
        <v>1173</v>
      </c>
      <c r="C102" s="279" t="s">
        <v>1174</v>
      </c>
      <c r="D102" s="279" t="s">
        <v>121</v>
      </c>
      <c r="E102" s="279" t="s">
        <v>1302</v>
      </c>
      <c r="F102" s="280">
        <v>53000</v>
      </c>
    </row>
    <row r="103" spans="1:6" x14ac:dyDescent="0.3">
      <c r="A103" s="279" t="s">
        <v>1164</v>
      </c>
      <c r="B103" s="279" t="s">
        <v>1175</v>
      </c>
      <c r="C103" s="279" t="s">
        <v>1176</v>
      </c>
      <c r="D103" s="279" t="s">
        <v>121</v>
      </c>
      <c r="E103" s="279" t="s">
        <v>1303</v>
      </c>
      <c r="F103" s="280">
        <v>62895</v>
      </c>
    </row>
    <row r="104" spans="1:6" x14ac:dyDescent="0.3">
      <c r="A104" s="279" t="s">
        <v>1164</v>
      </c>
      <c r="B104" s="279" t="s">
        <v>1177</v>
      </c>
      <c r="C104" s="279" t="s">
        <v>1178</v>
      </c>
      <c r="D104" s="279" t="s">
        <v>121</v>
      </c>
      <c r="E104" s="279" t="s">
        <v>1304</v>
      </c>
      <c r="F104" s="280">
        <v>66431</v>
      </c>
    </row>
    <row r="105" spans="1:6" x14ac:dyDescent="0.3">
      <c r="A105" s="279" t="s">
        <v>1164</v>
      </c>
      <c r="B105" s="279" t="s">
        <v>1179</v>
      </c>
      <c r="C105" s="279" t="s">
        <v>1180</v>
      </c>
      <c r="D105" s="279" t="s">
        <v>121</v>
      </c>
      <c r="E105" s="279" t="s">
        <v>1305</v>
      </c>
      <c r="F105" s="280">
        <v>72319</v>
      </c>
    </row>
    <row r="106" spans="1:6" x14ac:dyDescent="0.3">
      <c r="A106" s="279" t="s">
        <v>1164</v>
      </c>
      <c r="B106" s="279" t="s">
        <v>1181</v>
      </c>
      <c r="C106" s="279" t="s">
        <v>1182</v>
      </c>
      <c r="D106" s="279" t="s">
        <v>121</v>
      </c>
      <c r="E106" s="279" t="s">
        <v>1306</v>
      </c>
      <c r="F106" s="280">
        <v>54221</v>
      </c>
    </row>
    <row r="107" spans="1:6" x14ac:dyDescent="0.3">
      <c r="A107" s="279" t="s">
        <v>1164</v>
      </c>
      <c r="B107" s="279" t="s">
        <v>1183</v>
      </c>
      <c r="C107" s="279" t="s">
        <v>1184</v>
      </c>
      <c r="D107" s="279" t="s">
        <v>121</v>
      </c>
      <c r="E107" s="279" t="s">
        <v>1307</v>
      </c>
      <c r="F107" s="280">
        <v>74983</v>
      </c>
    </row>
    <row r="108" spans="1:6" x14ac:dyDescent="0.3">
      <c r="A108" s="279" t="s">
        <v>1164</v>
      </c>
      <c r="B108" s="279" t="s">
        <v>1185</v>
      </c>
      <c r="C108" s="279" t="s">
        <v>1186</v>
      </c>
      <c r="D108" s="279" t="s">
        <v>121</v>
      </c>
      <c r="E108" s="279" t="s">
        <v>1308</v>
      </c>
      <c r="F108" s="280">
        <v>55840</v>
      </c>
    </row>
    <row r="109" spans="1:6" x14ac:dyDescent="0.3">
      <c r="A109" s="279" t="s">
        <v>1164</v>
      </c>
      <c r="B109" s="279" t="s">
        <v>1187</v>
      </c>
      <c r="C109" s="279" t="s">
        <v>1188</v>
      </c>
      <c r="D109" s="279" t="s">
        <v>121</v>
      </c>
      <c r="E109" s="279" t="s">
        <v>1309</v>
      </c>
      <c r="F109" s="280">
        <v>61005</v>
      </c>
    </row>
    <row r="110" spans="1:6" x14ac:dyDescent="0.3">
      <c r="A110" s="279" t="s">
        <v>1164</v>
      </c>
      <c r="B110" s="279" t="s">
        <v>1189</v>
      </c>
      <c r="C110" s="279" t="s">
        <v>1190</v>
      </c>
      <c r="D110" s="279" t="s">
        <v>121</v>
      </c>
      <c r="E110" s="279" t="s">
        <v>1310</v>
      </c>
      <c r="F110" s="280">
        <v>63479</v>
      </c>
    </row>
    <row r="111" spans="1:6" x14ac:dyDescent="0.3">
      <c r="A111" s="279" t="s">
        <v>1164</v>
      </c>
      <c r="B111" s="279" t="s">
        <v>1191</v>
      </c>
      <c r="C111" s="279" t="s">
        <v>1192</v>
      </c>
      <c r="D111" s="279" t="s">
        <v>121</v>
      </c>
      <c r="E111" s="279" t="s">
        <v>1311</v>
      </c>
      <c r="F111" s="280">
        <v>57120</v>
      </c>
    </row>
    <row r="112" spans="1:6" x14ac:dyDescent="0.3">
      <c r="A112" s="279" t="s">
        <v>1164</v>
      </c>
      <c r="B112" s="279" t="s">
        <v>1193</v>
      </c>
      <c r="C112" s="279" t="s">
        <v>1194</v>
      </c>
      <c r="D112" s="279" t="s">
        <v>121</v>
      </c>
      <c r="E112" s="279" t="s">
        <v>1312</v>
      </c>
      <c r="F112" s="280">
        <v>73699</v>
      </c>
    </row>
    <row r="113" spans="1:6" x14ac:dyDescent="0.3">
      <c r="A113" s="279" t="s">
        <v>1164</v>
      </c>
      <c r="B113" s="279" t="s">
        <v>1195</v>
      </c>
      <c r="C113" s="279" t="s">
        <v>1196</v>
      </c>
      <c r="D113" s="279" t="s">
        <v>121</v>
      </c>
      <c r="E113" s="279" t="s">
        <v>1313</v>
      </c>
      <c r="F113" s="280">
        <v>54000</v>
      </c>
    </row>
    <row r="114" spans="1:6" x14ac:dyDescent="0.3">
      <c r="A114" s="279" t="s">
        <v>1164</v>
      </c>
      <c r="B114" s="279" t="s">
        <v>1197</v>
      </c>
      <c r="C114" s="279" t="s">
        <v>1198</v>
      </c>
      <c r="D114" s="279" t="s">
        <v>121</v>
      </c>
      <c r="E114" s="279" t="s">
        <v>1314</v>
      </c>
      <c r="F114" s="280">
        <v>79324</v>
      </c>
    </row>
    <row r="115" spans="1:6" x14ac:dyDescent="0.3">
      <c r="A115" s="279" t="s">
        <v>1164</v>
      </c>
      <c r="B115" s="279" t="s">
        <v>1199</v>
      </c>
      <c r="C115" s="279" t="s">
        <v>1200</v>
      </c>
      <c r="D115" s="279" t="s">
        <v>121</v>
      </c>
      <c r="E115" s="279" t="s">
        <v>1315</v>
      </c>
      <c r="F115" s="280">
        <v>71180</v>
      </c>
    </row>
    <row r="116" spans="1:6" x14ac:dyDescent="0.3">
      <c r="A116" s="279" t="s">
        <v>1164</v>
      </c>
      <c r="B116" s="279" t="s">
        <v>1201</v>
      </c>
      <c r="C116" s="279" t="s">
        <v>1202</v>
      </c>
      <c r="D116" s="279" t="s">
        <v>121</v>
      </c>
      <c r="E116" s="279" t="s">
        <v>1316</v>
      </c>
      <c r="F116" s="280">
        <v>67289</v>
      </c>
    </row>
    <row r="117" spans="1:6" x14ac:dyDescent="0.3">
      <c r="A117" s="279" t="s">
        <v>1164</v>
      </c>
      <c r="B117" s="279" t="s">
        <v>1203</v>
      </c>
      <c r="C117" s="279" t="s">
        <v>1204</v>
      </c>
      <c r="D117" s="279" t="s">
        <v>121</v>
      </c>
      <c r="E117" s="279" t="s">
        <v>1317</v>
      </c>
      <c r="F117" s="280">
        <v>79324</v>
      </c>
    </row>
    <row r="118" spans="1:6" x14ac:dyDescent="0.3">
      <c r="A118" s="279" t="s">
        <v>1164</v>
      </c>
      <c r="B118" s="279" t="s">
        <v>1205</v>
      </c>
      <c r="C118" s="279" t="s">
        <v>1206</v>
      </c>
      <c r="D118" s="279" t="s">
        <v>121</v>
      </c>
      <c r="E118" s="279" t="s">
        <v>1318</v>
      </c>
      <c r="F118" s="280">
        <v>70675</v>
      </c>
    </row>
    <row r="119" spans="1:6" x14ac:dyDescent="0.3">
      <c r="A119" s="279" t="s">
        <v>1164</v>
      </c>
      <c r="B119" s="279" t="s">
        <v>1207</v>
      </c>
      <c r="C119" s="279" t="s">
        <v>1208</v>
      </c>
      <c r="D119" s="279" t="s">
        <v>121</v>
      </c>
      <c r="E119" s="279" t="s">
        <v>1319</v>
      </c>
      <c r="F119" s="280">
        <v>77166</v>
      </c>
    </row>
    <row r="120" spans="1:6" x14ac:dyDescent="0.3">
      <c r="A120" s="279" t="s">
        <v>1164</v>
      </c>
      <c r="B120" s="279" t="s">
        <v>1209</v>
      </c>
      <c r="C120" s="279" t="s">
        <v>1210</v>
      </c>
      <c r="D120" s="279" t="s">
        <v>121</v>
      </c>
      <c r="E120" s="279" t="s">
        <v>1320</v>
      </c>
      <c r="F120" s="280">
        <v>61542</v>
      </c>
    </row>
    <row r="121" spans="1:6" x14ac:dyDescent="0.3">
      <c r="A121" s="279" t="s">
        <v>1164</v>
      </c>
      <c r="B121" s="279" t="s">
        <v>1211</v>
      </c>
      <c r="C121" s="279" t="s">
        <v>1212</v>
      </c>
      <c r="D121" s="279" t="s">
        <v>121</v>
      </c>
      <c r="E121" s="279" t="s">
        <v>1321</v>
      </c>
      <c r="F121" s="280">
        <v>63479</v>
      </c>
    </row>
    <row r="122" spans="1:6" x14ac:dyDescent="0.3">
      <c r="A122" s="279" t="s">
        <v>1164</v>
      </c>
      <c r="B122" s="279" t="s">
        <v>1213</v>
      </c>
      <c r="C122" s="279" t="s">
        <v>1214</v>
      </c>
      <c r="D122" s="279" t="s">
        <v>121</v>
      </c>
      <c r="E122" s="279" t="s">
        <v>1322</v>
      </c>
      <c r="F122" s="280">
        <v>0</v>
      </c>
    </row>
    <row r="123" spans="1:6" x14ac:dyDescent="0.3">
      <c r="A123" s="279" t="s">
        <v>1164</v>
      </c>
      <c r="B123" s="279" t="s">
        <v>1215</v>
      </c>
      <c r="C123" s="279" t="s">
        <v>1216</v>
      </c>
      <c r="D123" s="279" t="s">
        <v>121</v>
      </c>
      <c r="E123" s="279" t="s">
        <v>1323</v>
      </c>
      <c r="F123" s="280">
        <v>77292</v>
      </c>
    </row>
    <row r="124" spans="1:6" x14ac:dyDescent="0.3">
      <c r="A124" s="279" t="s">
        <v>1164</v>
      </c>
      <c r="B124" s="279" t="s">
        <v>1217</v>
      </c>
      <c r="C124" s="279" t="s">
        <v>1218</v>
      </c>
      <c r="D124" s="279" t="s">
        <v>121</v>
      </c>
      <c r="E124" s="279" t="s">
        <v>1324</v>
      </c>
      <c r="F124" s="280">
        <v>77427</v>
      </c>
    </row>
    <row r="125" spans="1:6" x14ac:dyDescent="0.3">
      <c r="A125" s="279" t="s">
        <v>1164</v>
      </c>
      <c r="B125" s="279" t="s">
        <v>1219</v>
      </c>
      <c r="C125" s="279" t="s">
        <v>1220</v>
      </c>
      <c r="D125" s="279" t="s">
        <v>121</v>
      </c>
      <c r="E125" s="279" t="s">
        <v>1325</v>
      </c>
      <c r="F125" s="280">
        <v>62357</v>
      </c>
    </row>
    <row r="126" spans="1:6" x14ac:dyDescent="0.3">
      <c r="A126" s="279" t="s">
        <v>1164</v>
      </c>
      <c r="B126" s="279" t="s">
        <v>1221</v>
      </c>
      <c r="C126" s="279" t="s">
        <v>1222</v>
      </c>
      <c r="D126" s="279" t="s">
        <v>121</v>
      </c>
      <c r="E126" s="279" t="s">
        <v>1326</v>
      </c>
      <c r="F126" s="280">
        <v>54546</v>
      </c>
    </row>
    <row r="127" spans="1:6" x14ac:dyDescent="0.3">
      <c r="A127" s="279" t="s">
        <v>1164</v>
      </c>
      <c r="B127" s="279" t="s">
        <v>1223</v>
      </c>
      <c r="C127" s="279" t="s">
        <v>1224</v>
      </c>
      <c r="D127" s="279" t="s">
        <v>121</v>
      </c>
      <c r="E127" s="279" t="s">
        <v>1327</v>
      </c>
      <c r="F127" s="280">
        <v>55629</v>
      </c>
    </row>
    <row r="128" spans="1:6" x14ac:dyDescent="0.3">
      <c r="A128" s="279" t="s">
        <v>1164</v>
      </c>
      <c r="B128" s="279" t="s">
        <v>1225</v>
      </c>
      <c r="C128" s="279" t="s">
        <v>1226</v>
      </c>
      <c r="D128" s="279" t="s">
        <v>121</v>
      </c>
      <c r="E128" s="279" t="s">
        <v>1328</v>
      </c>
      <c r="F128" s="280">
        <v>59996</v>
      </c>
    </row>
    <row r="129" spans="1:6" x14ac:dyDescent="0.3">
      <c r="A129" s="279" t="s">
        <v>1164</v>
      </c>
      <c r="B129" s="279" t="s">
        <v>1227</v>
      </c>
      <c r="C129" s="279" t="s">
        <v>1228</v>
      </c>
      <c r="D129" s="279" t="s">
        <v>121</v>
      </c>
      <c r="E129" s="279" t="s">
        <v>1329</v>
      </c>
      <c r="F129" s="280">
        <v>90134</v>
      </c>
    </row>
    <row r="130" spans="1:6" x14ac:dyDescent="0.3">
      <c r="A130" s="279" t="s">
        <v>1164</v>
      </c>
      <c r="B130" s="279" t="s">
        <v>1229</v>
      </c>
      <c r="C130" s="279" t="s">
        <v>1230</v>
      </c>
      <c r="D130" s="279" t="s">
        <v>121</v>
      </c>
      <c r="E130" s="279" t="s">
        <v>1330</v>
      </c>
      <c r="F130" s="280">
        <v>59374</v>
      </c>
    </row>
    <row r="131" spans="1:6" x14ac:dyDescent="0.3">
      <c r="A131" s="279" t="s">
        <v>1164</v>
      </c>
      <c r="B131" s="279" t="s">
        <v>1231</v>
      </c>
      <c r="C131" s="279" t="s">
        <v>1232</v>
      </c>
      <c r="D131" s="279" t="s">
        <v>121</v>
      </c>
      <c r="E131" s="279" t="s">
        <v>1331</v>
      </c>
      <c r="F131" s="280">
        <v>83144</v>
      </c>
    </row>
    <row r="132" spans="1:6" x14ac:dyDescent="0.3">
      <c r="A132" s="279" t="s">
        <v>1164</v>
      </c>
      <c r="B132" s="279" t="s">
        <v>1233</v>
      </c>
      <c r="C132" s="279" t="s">
        <v>1234</v>
      </c>
      <c r="D132" s="279" t="s">
        <v>121</v>
      </c>
      <c r="E132" s="279" t="s">
        <v>1332</v>
      </c>
      <c r="F132" s="280">
        <v>70191</v>
      </c>
    </row>
    <row r="133" spans="1:6" x14ac:dyDescent="0.3">
      <c r="A133" s="279" t="s">
        <v>1164</v>
      </c>
      <c r="B133" s="279" t="s">
        <v>1235</v>
      </c>
      <c r="C133" s="279" t="s">
        <v>1236</v>
      </c>
      <c r="D133" s="279" t="s">
        <v>121</v>
      </c>
      <c r="E133" s="279" t="s">
        <v>1333</v>
      </c>
      <c r="F133" s="280">
        <v>74777</v>
      </c>
    </row>
    <row r="134" spans="1:6" x14ac:dyDescent="0.3">
      <c r="A134" s="279" t="s">
        <v>1164</v>
      </c>
      <c r="B134" s="279" t="s">
        <v>1237</v>
      </c>
      <c r="C134" s="279" t="s">
        <v>1238</v>
      </c>
      <c r="D134" s="279" t="s">
        <v>121</v>
      </c>
      <c r="E134" s="279" t="s">
        <v>1334</v>
      </c>
      <c r="F134" s="280">
        <v>54870</v>
      </c>
    </row>
    <row r="135" spans="1:6" x14ac:dyDescent="0.3">
      <c r="A135" s="279" t="s">
        <v>1164</v>
      </c>
      <c r="B135" s="279" t="s">
        <v>1239</v>
      </c>
      <c r="C135" s="279" t="s">
        <v>1240</v>
      </c>
      <c r="D135" s="279" t="s">
        <v>121</v>
      </c>
      <c r="E135" s="279" t="s">
        <v>1335</v>
      </c>
      <c r="F135" s="280">
        <v>42032</v>
      </c>
    </row>
    <row r="136" spans="1:6" x14ac:dyDescent="0.3">
      <c r="A136" s="279" t="s">
        <v>1164</v>
      </c>
      <c r="B136" s="279" t="s">
        <v>1241</v>
      </c>
      <c r="C136" s="279" t="s">
        <v>1242</v>
      </c>
      <c r="D136" s="279" t="s">
        <v>121</v>
      </c>
      <c r="E136" s="279" t="s">
        <v>1336</v>
      </c>
      <c r="F136" s="280">
        <v>61055</v>
      </c>
    </row>
    <row r="137" spans="1:6" x14ac:dyDescent="0.3">
      <c r="A137" s="279" t="s">
        <v>1164</v>
      </c>
      <c r="B137" s="279" t="s">
        <v>1243</v>
      </c>
      <c r="C137" s="279" t="s">
        <v>1244</v>
      </c>
      <c r="D137" s="279" t="s">
        <v>121</v>
      </c>
      <c r="E137" s="279" t="s">
        <v>1337</v>
      </c>
      <c r="F137" s="280">
        <v>61649</v>
      </c>
    </row>
    <row r="138" spans="1:6" x14ac:dyDescent="0.3">
      <c r="A138" s="279" t="s">
        <v>1164</v>
      </c>
      <c r="B138" s="279" t="s">
        <v>1245</v>
      </c>
      <c r="C138" s="279" t="s">
        <v>1246</v>
      </c>
      <c r="D138" s="279" t="s">
        <v>121</v>
      </c>
      <c r="E138" s="279" t="s">
        <v>1338</v>
      </c>
      <c r="F138" s="280">
        <v>65319</v>
      </c>
    </row>
    <row r="139" spans="1:6" x14ac:dyDescent="0.3">
      <c r="A139" s="279" t="s">
        <v>1164</v>
      </c>
      <c r="B139" s="279" t="s">
        <v>1247</v>
      </c>
      <c r="C139" s="279" t="s">
        <v>1248</v>
      </c>
      <c r="D139" s="279" t="s">
        <v>121</v>
      </c>
      <c r="E139" s="279" t="s">
        <v>1339</v>
      </c>
      <c r="F139" s="280">
        <v>64665</v>
      </c>
    </row>
    <row r="140" spans="1:6" x14ac:dyDescent="0.3">
      <c r="A140" s="279" t="s">
        <v>1164</v>
      </c>
      <c r="B140" s="279" t="s">
        <v>1249</v>
      </c>
      <c r="C140" s="279" t="s">
        <v>1250</v>
      </c>
      <c r="D140" s="279" t="s">
        <v>121</v>
      </c>
      <c r="E140" s="279" t="s">
        <v>1340</v>
      </c>
      <c r="F140" s="280">
        <v>52794</v>
      </c>
    </row>
    <row r="141" spans="1:6" x14ac:dyDescent="0.3">
      <c r="A141" s="279" t="s">
        <v>1164</v>
      </c>
      <c r="B141" s="279" t="s">
        <v>1251</v>
      </c>
      <c r="C141" s="279" t="s">
        <v>1252</v>
      </c>
      <c r="D141" s="279" t="s">
        <v>121</v>
      </c>
      <c r="E141" s="279" t="s">
        <v>1341</v>
      </c>
      <c r="F141" s="280">
        <v>54546</v>
      </c>
    </row>
    <row r="142" spans="1:6" x14ac:dyDescent="0.3">
      <c r="A142" s="279" t="s">
        <v>1164</v>
      </c>
      <c r="B142" s="279" t="s">
        <v>1253</v>
      </c>
      <c r="C142" s="279" t="s">
        <v>1254</v>
      </c>
      <c r="D142" s="279" t="s">
        <v>121</v>
      </c>
      <c r="E142" s="279" t="s">
        <v>1342</v>
      </c>
      <c r="F142" s="280">
        <v>71158</v>
      </c>
    </row>
    <row r="143" spans="1:6" x14ac:dyDescent="0.3">
      <c r="A143" s="279" t="s">
        <v>1164</v>
      </c>
      <c r="B143" s="279" t="s">
        <v>1255</v>
      </c>
      <c r="C143" s="279" t="s">
        <v>1256</v>
      </c>
      <c r="D143" s="279" t="s">
        <v>121</v>
      </c>
      <c r="E143" s="279" t="s">
        <v>1343</v>
      </c>
      <c r="F143" s="280">
        <v>92740</v>
      </c>
    </row>
    <row r="144" spans="1:6" x14ac:dyDescent="0.3">
      <c r="A144" s="279" t="s">
        <v>1164</v>
      </c>
      <c r="B144" s="279" t="s">
        <v>1257</v>
      </c>
      <c r="C144" s="279" t="s">
        <v>1258</v>
      </c>
      <c r="D144" s="279" t="s">
        <v>121</v>
      </c>
      <c r="E144" s="279" t="s">
        <v>1344</v>
      </c>
      <c r="F144" s="280">
        <v>90129</v>
      </c>
    </row>
    <row r="145" spans="1:6" x14ac:dyDescent="0.3">
      <c r="A145" s="279" t="s">
        <v>1164</v>
      </c>
      <c r="B145" s="279" t="s">
        <v>1259</v>
      </c>
      <c r="C145" s="279" t="s">
        <v>1260</v>
      </c>
      <c r="D145" s="279" t="s">
        <v>121</v>
      </c>
      <c r="E145" s="279" t="s">
        <v>1345</v>
      </c>
      <c r="F145" s="280">
        <v>89505</v>
      </c>
    </row>
    <row r="146" spans="1:6" x14ac:dyDescent="0.3">
      <c r="A146" s="279" t="s">
        <v>1164</v>
      </c>
      <c r="B146" s="279" t="s">
        <v>1261</v>
      </c>
      <c r="C146" s="279" t="s">
        <v>1262</v>
      </c>
      <c r="D146" s="279" t="s">
        <v>121</v>
      </c>
      <c r="E146" s="279" t="s">
        <v>1346</v>
      </c>
      <c r="F146" s="280">
        <v>68667</v>
      </c>
    </row>
    <row r="147" spans="1:6" x14ac:dyDescent="0.3">
      <c r="A147" s="279" t="s">
        <v>1164</v>
      </c>
      <c r="B147" s="279" t="s">
        <v>1263</v>
      </c>
      <c r="C147" s="279" t="s">
        <v>1264</v>
      </c>
      <c r="D147" s="279" t="s">
        <v>121</v>
      </c>
      <c r="E147" s="279" t="s">
        <v>1347</v>
      </c>
      <c r="F147" s="280">
        <v>73102</v>
      </c>
    </row>
    <row r="148" spans="1:6" x14ac:dyDescent="0.3">
      <c r="A148" s="279" t="s">
        <v>1164</v>
      </c>
      <c r="B148" s="279" t="s">
        <v>1265</v>
      </c>
      <c r="C148" s="279" t="s">
        <v>1266</v>
      </c>
      <c r="D148" s="279" t="s">
        <v>121</v>
      </c>
      <c r="E148" s="279" t="s">
        <v>1348</v>
      </c>
      <c r="F148" s="280">
        <v>54000</v>
      </c>
    </row>
    <row r="149" spans="1:6" x14ac:dyDescent="0.3">
      <c r="A149" s="279" t="s">
        <v>1164</v>
      </c>
      <c r="B149" s="279" t="s">
        <v>1267</v>
      </c>
      <c r="C149" s="279" t="s">
        <v>1268</v>
      </c>
      <c r="D149" s="279" t="s">
        <v>121</v>
      </c>
      <c r="E149" s="279" t="s">
        <v>1349</v>
      </c>
      <c r="F149" s="280">
        <v>79324</v>
      </c>
    </row>
    <row r="150" spans="1:6" x14ac:dyDescent="0.3">
      <c r="A150" s="279" t="s">
        <v>1164</v>
      </c>
      <c r="B150" s="279" t="s">
        <v>1269</v>
      </c>
      <c r="C150" s="279" t="s">
        <v>1270</v>
      </c>
      <c r="D150" s="279" t="s">
        <v>121</v>
      </c>
      <c r="E150" s="279" t="s">
        <v>1350</v>
      </c>
      <c r="F150" s="280">
        <v>59374</v>
      </c>
    </row>
    <row r="151" spans="1:6" x14ac:dyDescent="0.3">
      <c r="A151" s="279" t="s">
        <v>1164</v>
      </c>
      <c r="B151" s="279" t="s">
        <v>1271</v>
      </c>
      <c r="C151" s="279" t="s">
        <v>1272</v>
      </c>
      <c r="D151" s="279" t="s">
        <v>121</v>
      </c>
      <c r="E151" s="279" t="s">
        <v>1351</v>
      </c>
      <c r="F151" s="280">
        <v>93197</v>
      </c>
    </row>
    <row r="152" spans="1:6" x14ac:dyDescent="0.3">
      <c r="A152" s="279" t="s">
        <v>1164</v>
      </c>
      <c r="B152" s="283" t="s">
        <v>1273</v>
      </c>
      <c r="C152" s="283" t="s">
        <v>1274</v>
      </c>
      <c r="D152" s="279" t="s">
        <v>121</v>
      </c>
      <c r="E152" s="283" t="s">
        <v>1352</v>
      </c>
      <c r="F152" s="284">
        <v>39157</v>
      </c>
    </row>
    <row r="153" spans="1:6" x14ac:dyDescent="0.3">
      <c r="A153" s="279" t="s">
        <v>1164</v>
      </c>
      <c r="B153" s="283" t="s">
        <v>1275</v>
      </c>
      <c r="C153" s="283" t="s">
        <v>1276</v>
      </c>
      <c r="D153" s="279" t="s">
        <v>121</v>
      </c>
      <c r="E153" s="283" t="s">
        <v>1353</v>
      </c>
      <c r="F153" s="284">
        <v>49269</v>
      </c>
    </row>
    <row r="154" spans="1:6" x14ac:dyDescent="0.3">
      <c r="A154" s="279" t="s">
        <v>1164</v>
      </c>
      <c r="B154" s="283" t="s">
        <v>1277</v>
      </c>
      <c r="C154" s="283" t="s">
        <v>1278</v>
      </c>
      <c r="D154" s="279" t="s">
        <v>121</v>
      </c>
      <c r="E154" s="283" t="s">
        <v>1354</v>
      </c>
      <c r="F154" s="284">
        <v>63516</v>
      </c>
    </row>
    <row r="155" spans="1:6" x14ac:dyDescent="0.3">
      <c r="A155" s="279" t="s">
        <v>1164</v>
      </c>
      <c r="B155" s="283"/>
      <c r="C155" s="283" t="s">
        <v>1279</v>
      </c>
      <c r="D155" s="279" t="s">
        <v>121</v>
      </c>
      <c r="E155" s="283" t="s">
        <v>1355</v>
      </c>
      <c r="F155" s="284">
        <v>55729</v>
      </c>
    </row>
    <row r="156" spans="1:6" x14ac:dyDescent="0.3">
      <c r="A156" s="279" t="s">
        <v>1164</v>
      </c>
      <c r="B156" s="283" t="s">
        <v>1280</v>
      </c>
      <c r="C156" s="283" t="s">
        <v>1281</v>
      </c>
      <c r="D156" s="279" t="s">
        <v>121</v>
      </c>
      <c r="E156" s="283" t="s">
        <v>1356</v>
      </c>
      <c r="F156" s="284">
        <v>71304</v>
      </c>
    </row>
    <row r="157" spans="1:6" x14ac:dyDescent="0.3">
      <c r="A157" s="279" t="s">
        <v>1164</v>
      </c>
      <c r="B157" s="283" t="s">
        <v>1282</v>
      </c>
      <c r="C157" s="283" t="s">
        <v>1283</v>
      </c>
      <c r="D157" s="279" t="s">
        <v>121</v>
      </c>
      <c r="E157" s="283" t="s">
        <v>1357</v>
      </c>
      <c r="F157" s="284">
        <v>43401</v>
      </c>
    </row>
    <row r="158" spans="1:6" x14ac:dyDescent="0.3">
      <c r="A158" s="279" t="s">
        <v>1164</v>
      </c>
      <c r="B158" s="283" t="s">
        <v>1284</v>
      </c>
      <c r="C158" s="283" t="s">
        <v>1285</v>
      </c>
      <c r="D158" s="279" t="s">
        <v>121</v>
      </c>
      <c r="E158" s="283" t="s">
        <v>1358</v>
      </c>
      <c r="F158" s="284">
        <v>43000</v>
      </c>
    </row>
    <row r="159" spans="1:6" x14ac:dyDescent="0.3">
      <c r="A159" s="279" t="s">
        <v>1164</v>
      </c>
      <c r="B159" s="283" t="s">
        <v>1286</v>
      </c>
      <c r="C159" s="283" t="s">
        <v>1287</v>
      </c>
      <c r="D159" s="279" t="s">
        <v>121</v>
      </c>
      <c r="E159" s="283" t="s">
        <v>1359</v>
      </c>
      <c r="F159" s="284">
        <v>46016</v>
      </c>
    </row>
    <row r="160" spans="1:6" x14ac:dyDescent="0.3">
      <c r="A160" s="279" t="s">
        <v>1164</v>
      </c>
      <c r="B160" s="283" t="s">
        <v>1288</v>
      </c>
      <c r="C160" s="283" t="s">
        <v>1289</v>
      </c>
      <c r="D160" s="279" t="s">
        <v>121</v>
      </c>
      <c r="E160" s="283" t="s">
        <v>1360</v>
      </c>
      <c r="F160" s="284">
        <v>47050</v>
      </c>
    </row>
    <row r="161" spans="1:6" x14ac:dyDescent="0.3">
      <c r="A161" s="279" t="s">
        <v>1164</v>
      </c>
      <c r="B161" s="283"/>
      <c r="C161" s="283" t="s">
        <v>1290</v>
      </c>
      <c r="D161" s="279" t="s">
        <v>121</v>
      </c>
      <c r="E161" s="283" t="s">
        <v>1361</v>
      </c>
      <c r="F161" s="284">
        <v>50015</v>
      </c>
    </row>
    <row r="162" spans="1:6" x14ac:dyDescent="0.3">
      <c r="A162" s="279" t="s">
        <v>1164</v>
      </c>
      <c r="B162" s="283" t="s">
        <v>1291</v>
      </c>
      <c r="C162" s="283" t="s">
        <v>1292</v>
      </c>
      <c r="D162" s="279" t="s">
        <v>121</v>
      </c>
      <c r="E162" s="283" t="s">
        <v>1362</v>
      </c>
      <c r="F162" s="284">
        <v>49893</v>
      </c>
    </row>
    <row r="163" spans="1:6" x14ac:dyDescent="0.3">
      <c r="A163" s="279" t="s">
        <v>1164</v>
      </c>
      <c r="B163" s="283"/>
      <c r="C163" s="283" t="s">
        <v>1293</v>
      </c>
      <c r="D163" s="279" t="s">
        <v>121</v>
      </c>
      <c r="E163" s="283" t="s">
        <v>1363</v>
      </c>
      <c r="F163" s="284">
        <v>0</v>
      </c>
    </row>
    <row r="164" spans="1:6" x14ac:dyDescent="0.3">
      <c r="A164" s="279" t="s">
        <v>1164</v>
      </c>
      <c r="B164" s="283" t="s">
        <v>1294</v>
      </c>
      <c r="C164" s="283" t="s">
        <v>1295</v>
      </c>
      <c r="D164" s="279" t="s">
        <v>121</v>
      </c>
      <c r="E164" s="283" t="s">
        <v>1364</v>
      </c>
      <c r="F164" s="284">
        <v>52095</v>
      </c>
    </row>
    <row r="165" spans="1:6" x14ac:dyDescent="0.3">
      <c r="A165" s="279" t="s">
        <v>1164</v>
      </c>
      <c r="B165" s="279">
        <v>790806380</v>
      </c>
      <c r="C165" s="279" t="s">
        <v>1296</v>
      </c>
      <c r="D165" s="279" t="s">
        <v>121</v>
      </c>
      <c r="E165" s="279" t="s">
        <v>1365</v>
      </c>
    </row>
    <row r="166" spans="1:6" x14ac:dyDescent="0.3">
      <c r="A166" s="279" t="s">
        <v>1164</v>
      </c>
      <c r="B166" s="279">
        <v>790240508</v>
      </c>
      <c r="C166" s="279" t="s">
        <v>1297</v>
      </c>
      <c r="D166" s="279" t="s">
        <v>121</v>
      </c>
      <c r="E166" s="279" t="s">
        <v>1366</v>
      </c>
    </row>
    <row r="167" spans="1:6" x14ac:dyDescent="0.3">
      <c r="A167" s="279" t="s">
        <v>1164</v>
      </c>
      <c r="B167" s="279">
        <v>790271837</v>
      </c>
      <c r="C167" s="279" t="s">
        <v>1290</v>
      </c>
      <c r="D167" s="279" t="s">
        <v>121</v>
      </c>
      <c r="E167" s="279" t="s">
        <v>1367</v>
      </c>
    </row>
    <row r="168" spans="1:6" x14ac:dyDescent="0.3">
      <c r="A168" s="279" t="s">
        <v>1164</v>
      </c>
      <c r="B168" s="279">
        <v>790875126</v>
      </c>
      <c r="C168" s="279" t="s">
        <v>1279</v>
      </c>
      <c r="D168" s="279" t="s">
        <v>121</v>
      </c>
      <c r="E168" s="279" t="s">
        <v>1368</v>
      </c>
    </row>
    <row r="169" spans="1:6" x14ac:dyDescent="0.3">
      <c r="A169" s="279" t="s">
        <v>1404</v>
      </c>
      <c r="C169" s="281" t="s">
        <v>1369</v>
      </c>
      <c r="D169" s="281" t="s">
        <v>246</v>
      </c>
      <c r="E169" s="281" t="s">
        <v>1370</v>
      </c>
      <c r="F169" s="285">
        <v>0</v>
      </c>
    </row>
    <row r="170" spans="1:6" x14ac:dyDescent="0.3">
      <c r="A170" s="279" t="s">
        <v>1404</v>
      </c>
      <c r="C170" s="281" t="s">
        <v>1371</v>
      </c>
      <c r="D170" s="281" t="s">
        <v>234</v>
      </c>
      <c r="E170" s="281" t="s">
        <v>1372</v>
      </c>
      <c r="F170" s="285">
        <v>145450</v>
      </c>
    </row>
    <row r="171" spans="1:6" x14ac:dyDescent="0.3">
      <c r="A171" s="279" t="s">
        <v>1404</v>
      </c>
      <c r="C171" s="281" t="s">
        <v>1373</v>
      </c>
      <c r="D171" s="281" t="s">
        <v>121</v>
      </c>
      <c r="E171" s="281" t="s">
        <v>1374</v>
      </c>
      <c r="F171" s="285">
        <v>97799</v>
      </c>
    </row>
    <row r="172" spans="1:6" x14ac:dyDescent="0.3">
      <c r="A172" s="279" t="s">
        <v>1404</v>
      </c>
      <c r="C172" s="281" t="s">
        <v>1375</v>
      </c>
      <c r="D172" s="281" t="s">
        <v>102</v>
      </c>
      <c r="E172" s="281" t="s">
        <v>1376</v>
      </c>
      <c r="F172" s="285">
        <v>120000</v>
      </c>
    </row>
    <row r="173" spans="1:6" x14ac:dyDescent="0.3">
      <c r="A173" s="279" t="s">
        <v>1404</v>
      </c>
      <c r="C173" s="281" t="s">
        <v>1377</v>
      </c>
      <c r="D173" s="281" t="s">
        <v>236</v>
      </c>
      <c r="E173" s="281" t="s">
        <v>1378</v>
      </c>
      <c r="F173" s="285">
        <v>40000</v>
      </c>
    </row>
    <row r="174" spans="1:6" x14ac:dyDescent="0.3">
      <c r="A174" s="279" t="s">
        <v>1404</v>
      </c>
      <c r="C174" s="281" t="s">
        <v>1379</v>
      </c>
      <c r="D174" s="281" t="s">
        <v>119</v>
      </c>
      <c r="E174" s="281" t="s">
        <v>1380</v>
      </c>
      <c r="F174" s="285">
        <v>750</v>
      </c>
    </row>
    <row r="175" spans="1:6" x14ac:dyDescent="0.3">
      <c r="A175" s="279" t="s">
        <v>1404</v>
      </c>
      <c r="C175" s="281" t="s">
        <v>1379</v>
      </c>
      <c r="D175" s="281" t="s">
        <v>234</v>
      </c>
      <c r="E175" s="281" t="s">
        <v>1381</v>
      </c>
      <c r="F175" s="285">
        <v>0</v>
      </c>
    </row>
    <row r="176" spans="1:6" x14ac:dyDescent="0.3">
      <c r="A176" s="279" t="s">
        <v>1404</v>
      </c>
      <c r="C176" s="281" t="s">
        <v>1379</v>
      </c>
      <c r="D176" s="281" t="s">
        <v>227</v>
      </c>
      <c r="E176" s="281" t="s">
        <v>1382</v>
      </c>
      <c r="F176" s="285">
        <v>0</v>
      </c>
    </row>
    <row r="177" spans="1:6" x14ac:dyDescent="0.3">
      <c r="A177" s="279" t="s">
        <v>1404</v>
      </c>
      <c r="C177" s="281" t="s">
        <v>1379</v>
      </c>
      <c r="D177" s="281" t="s">
        <v>47</v>
      </c>
      <c r="E177" s="281" t="s">
        <v>1381</v>
      </c>
      <c r="F177" s="285">
        <v>1000</v>
      </c>
    </row>
    <row r="178" spans="1:6" x14ac:dyDescent="0.3">
      <c r="A178" s="279" t="s">
        <v>1404</v>
      </c>
      <c r="C178" s="281" t="s">
        <v>1383</v>
      </c>
      <c r="D178" s="281" t="s">
        <v>59</v>
      </c>
      <c r="E178" s="281" t="s">
        <v>1384</v>
      </c>
      <c r="F178" s="285">
        <v>7200</v>
      </c>
    </row>
    <row r="179" spans="1:6" x14ac:dyDescent="0.3">
      <c r="A179" s="279" t="s">
        <v>1404</v>
      </c>
      <c r="C179" s="281" t="s">
        <v>1385</v>
      </c>
      <c r="D179" s="281" t="s">
        <v>26</v>
      </c>
      <c r="E179" s="281" t="s">
        <v>1386</v>
      </c>
      <c r="F179" s="285">
        <v>0</v>
      </c>
    </row>
    <row r="180" spans="1:6" x14ac:dyDescent="0.3">
      <c r="A180" s="279" t="s">
        <v>1404</v>
      </c>
      <c r="C180" s="281" t="s">
        <v>1387</v>
      </c>
      <c r="D180" s="281" t="s">
        <v>170</v>
      </c>
      <c r="E180" s="281" t="s">
        <v>1388</v>
      </c>
      <c r="F180" s="285">
        <v>50000</v>
      </c>
    </row>
    <row r="181" spans="1:6" x14ac:dyDescent="0.3">
      <c r="A181" s="279" t="s">
        <v>1404</v>
      </c>
      <c r="C181" s="281" t="s">
        <v>1389</v>
      </c>
      <c r="D181" s="281" t="s">
        <v>51</v>
      </c>
      <c r="E181" s="281" t="s">
        <v>1390</v>
      </c>
      <c r="F181" s="285">
        <v>0</v>
      </c>
    </row>
    <row r="182" spans="1:6" x14ac:dyDescent="0.3">
      <c r="A182" s="279" t="s">
        <v>1404</v>
      </c>
      <c r="C182" s="281" t="s">
        <v>1389</v>
      </c>
      <c r="D182" s="281" t="s">
        <v>63</v>
      </c>
      <c r="E182" s="281" t="s">
        <v>1390</v>
      </c>
      <c r="F182" s="285">
        <v>2000</v>
      </c>
    </row>
    <row r="183" spans="1:6" x14ac:dyDescent="0.3">
      <c r="A183" s="279" t="s">
        <v>1404</v>
      </c>
      <c r="C183" s="281" t="s">
        <v>1389</v>
      </c>
      <c r="D183" s="281" t="s">
        <v>92</v>
      </c>
      <c r="E183" s="281" t="s">
        <v>1390</v>
      </c>
      <c r="F183" s="285">
        <v>500</v>
      </c>
    </row>
    <row r="184" spans="1:6" x14ac:dyDescent="0.3">
      <c r="A184" s="279" t="s">
        <v>1404</v>
      </c>
      <c r="C184" s="281" t="s">
        <v>1389</v>
      </c>
      <c r="D184" s="281" t="s">
        <v>182</v>
      </c>
      <c r="E184" s="281" t="s">
        <v>1391</v>
      </c>
      <c r="F184" s="285">
        <v>1500</v>
      </c>
    </row>
    <row r="185" spans="1:6" x14ac:dyDescent="0.3">
      <c r="A185" s="279" t="s">
        <v>1404</v>
      </c>
      <c r="C185" s="281" t="s">
        <v>1389</v>
      </c>
      <c r="D185" s="281" t="s">
        <v>239</v>
      </c>
      <c r="E185" s="281" t="s">
        <v>1391</v>
      </c>
      <c r="F185" s="285">
        <v>0</v>
      </c>
    </row>
    <row r="186" spans="1:6" x14ac:dyDescent="0.3">
      <c r="A186" s="279" t="s">
        <v>1404</v>
      </c>
      <c r="C186" s="281" t="s">
        <v>1389</v>
      </c>
      <c r="D186" s="281" t="s">
        <v>9</v>
      </c>
      <c r="E186" s="281" t="s">
        <v>1391</v>
      </c>
      <c r="F186" s="285">
        <v>2000</v>
      </c>
    </row>
    <row r="187" spans="1:6" x14ac:dyDescent="0.3">
      <c r="A187" s="279" t="s">
        <v>1404</v>
      </c>
      <c r="C187" s="281" t="s">
        <v>1389</v>
      </c>
      <c r="D187" s="281" t="s">
        <v>105</v>
      </c>
      <c r="E187" s="281" t="s">
        <v>1391</v>
      </c>
      <c r="F187" s="285">
        <v>0</v>
      </c>
    </row>
    <row r="188" spans="1:6" x14ac:dyDescent="0.3">
      <c r="A188" s="279" t="s">
        <v>1404</v>
      </c>
      <c r="C188" s="281" t="s">
        <v>1389</v>
      </c>
      <c r="D188" s="281" t="s">
        <v>152</v>
      </c>
      <c r="E188" s="281" t="s">
        <v>1391</v>
      </c>
      <c r="F188" s="285">
        <v>0</v>
      </c>
    </row>
    <row r="189" spans="1:6" x14ac:dyDescent="0.3">
      <c r="A189" s="279" t="s">
        <v>1404</v>
      </c>
      <c r="C189" s="281" t="s">
        <v>1389</v>
      </c>
      <c r="D189" s="281" t="s">
        <v>67</v>
      </c>
      <c r="E189" s="281" t="s">
        <v>1391</v>
      </c>
      <c r="F189" s="285">
        <v>500</v>
      </c>
    </row>
    <row r="190" spans="1:6" x14ac:dyDescent="0.3">
      <c r="A190" s="279" t="s">
        <v>1404</v>
      </c>
      <c r="C190" s="281" t="s">
        <v>1389</v>
      </c>
      <c r="D190" s="281" t="s">
        <v>201</v>
      </c>
      <c r="E190" s="281" t="s">
        <v>1391</v>
      </c>
      <c r="F190" s="285">
        <v>13750</v>
      </c>
    </row>
    <row r="191" spans="1:6" x14ac:dyDescent="0.3">
      <c r="A191" s="279" t="s">
        <v>1404</v>
      </c>
      <c r="C191" s="281" t="s">
        <v>1392</v>
      </c>
      <c r="D191" s="281" t="s">
        <v>201</v>
      </c>
      <c r="E191" s="281" t="s">
        <v>1393</v>
      </c>
      <c r="F191" s="285">
        <v>7000</v>
      </c>
    </row>
    <row r="192" spans="1:6" x14ac:dyDescent="0.3">
      <c r="A192" s="279" t="s">
        <v>1404</v>
      </c>
      <c r="C192" s="281" t="s">
        <v>1394</v>
      </c>
      <c r="D192" s="281" t="s">
        <v>121</v>
      </c>
      <c r="E192" s="281" t="s">
        <v>1395</v>
      </c>
      <c r="F192" s="285">
        <v>139000</v>
      </c>
    </row>
    <row r="193" spans="1:6" x14ac:dyDescent="0.3">
      <c r="A193" s="279" t="s">
        <v>1404</v>
      </c>
      <c r="C193" s="281" t="s">
        <v>1394</v>
      </c>
      <c r="D193" s="281" t="s">
        <v>236</v>
      </c>
      <c r="E193" s="281" t="s">
        <v>1395</v>
      </c>
      <c r="F193" s="285">
        <v>0</v>
      </c>
    </row>
    <row r="194" spans="1:6" x14ac:dyDescent="0.3">
      <c r="A194" s="279" t="s">
        <v>1404</v>
      </c>
      <c r="C194" s="281" t="s">
        <v>1396</v>
      </c>
      <c r="D194" s="281" t="s">
        <v>170</v>
      </c>
      <c r="E194" s="281" t="s">
        <v>1397</v>
      </c>
      <c r="F194" s="285">
        <v>51688</v>
      </c>
    </row>
    <row r="195" spans="1:6" x14ac:dyDescent="0.3">
      <c r="A195" s="279" t="s">
        <v>1404</v>
      </c>
      <c r="C195" s="281" t="s">
        <v>1398</v>
      </c>
      <c r="D195" s="281" t="s">
        <v>26</v>
      </c>
      <c r="E195" s="281" t="s">
        <v>1399</v>
      </c>
      <c r="F195" s="285">
        <v>5600</v>
      </c>
    </row>
    <row r="196" spans="1:6" x14ac:dyDescent="0.3">
      <c r="A196" s="279" t="s">
        <v>1404</v>
      </c>
      <c r="C196" s="281" t="s">
        <v>1400</v>
      </c>
      <c r="D196" s="281" t="s">
        <v>229</v>
      </c>
      <c r="E196" s="281" t="s">
        <v>1399</v>
      </c>
      <c r="F196" s="285">
        <v>11000</v>
      </c>
    </row>
    <row r="197" spans="1:6" x14ac:dyDescent="0.3">
      <c r="A197" s="279" t="s">
        <v>1404</v>
      </c>
      <c r="C197" s="281" t="s">
        <v>1401</v>
      </c>
      <c r="D197" s="281" t="s">
        <v>172</v>
      </c>
      <c r="E197" s="281" t="s">
        <v>1402</v>
      </c>
      <c r="F197" s="285">
        <v>8231</v>
      </c>
    </row>
    <row r="198" spans="1:6" x14ac:dyDescent="0.3">
      <c r="A198" s="279" t="s">
        <v>1404</v>
      </c>
      <c r="C198" s="281" t="s">
        <v>1403</v>
      </c>
      <c r="D198" s="281" t="s">
        <v>213</v>
      </c>
      <c r="E198" s="281" t="s">
        <v>1402</v>
      </c>
      <c r="F198" s="285">
        <v>6961</v>
      </c>
    </row>
    <row r="200" spans="1:6" x14ac:dyDescent="0.3">
      <c r="F200" s="280">
        <v>8121268.5610428005</v>
      </c>
    </row>
  </sheetData>
  <sheetProtection algorithmName="SHA-512" hashValue="wFNlenAHa5idZqfYwH5KX1L3p7ozzP1BnCdQu1gGY10B4ge7N2o+UyoM1vStNoxW4inGyZgFLvr4p7A0bhT1Ig==" saltValue="fPH9BOolT1QSJQbbPbK0lQ==" spinCount="100000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B7DC7-DF55-413E-BA74-856374A66736}">
  <sheetPr>
    <tabColor theme="9" tint="0.39997558519241921"/>
  </sheetPr>
  <dimension ref="A1:O340"/>
  <sheetViews>
    <sheetView topLeftCell="E1" zoomScale="90" zoomScaleNormal="90" workbookViewId="0">
      <pane ySplit="1416" topLeftCell="A302" activePane="bottomLeft"/>
      <selection sqref="A1:XFD1048576"/>
      <selection pane="bottomLeft" activeCell="K319" sqref="K319"/>
    </sheetView>
  </sheetViews>
  <sheetFormatPr defaultRowHeight="14.4" x14ac:dyDescent="0.3"/>
  <cols>
    <col min="1" max="1" width="32.109375" bestFit="1" customWidth="1"/>
    <col min="2" max="2" width="34.33203125" bestFit="1" customWidth="1"/>
    <col min="3" max="3" width="13.88671875" bestFit="1" customWidth="1"/>
    <col min="4" max="4" width="11.109375" style="276" bestFit="1" customWidth="1"/>
    <col min="5" max="5" width="33.33203125" bestFit="1" customWidth="1"/>
    <col min="6" max="6" width="33.33203125" customWidth="1"/>
    <col min="7" max="7" width="14" customWidth="1"/>
    <col min="8" max="8" width="15.6640625" style="264" bestFit="1" customWidth="1"/>
    <col min="9" max="10" width="14.88671875" bestFit="1" customWidth="1"/>
    <col min="11" max="11" width="17.88671875" style="1" bestFit="1" customWidth="1"/>
    <col min="12" max="12" width="26.109375" style="1" customWidth="1"/>
    <col min="13" max="13" width="31" bestFit="1" customWidth="1"/>
    <col min="14" max="14" width="32.44140625" bestFit="1" customWidth="1"/>
    <col min="15" max="15" width="14.21875" customWidth="1"/>
    <col min="16" max="16" width="19" customWidth="1"/>
  </cols>
  <sheetData>
    <row r="1" spans="1:15" x14ac:dyDescent="0.3">
      <c r="B1" t="s">
        <v>1</v>
      </c>
      <c r="C1" t="s">
        <v>0</v>
      </c>
      <c r="D1" s="276" t="s">
        <v>3514</v>
      </c>
    </row>
    <row r="2" spans="1:15" x14ac:dyDescent="0.3">
      <c r="K2" s="12" t="s">
        <v>714</v>
      </c>
      <c r="L2" s="251" t="s">
        <v>956</v>
      </c>
    </row>
    <row r="3" spans="1:15" x14ac:dyDescent="0.3">
      <c r="A3" t="s">
        <v>7</v>
      </c>
      <c r="B3" t="s">
        <v>3</v>
      </c>
      <c r="C3" t="s">
        <v>2</v>
      </c>
      <c r="D3" s="276" t="s">
        <v>4</v>
      </c>
      <c r="E3" t="s">
        <v>5</v>
      </c>
      <c r="F3" t="s">
        <v>708</v>
      </c>
      <c r="G3" t="s">
        <v>709</v>
      </c>
      <c r="H3" s="264" t="s">
        <v>712</v>
      </c>
      <c r="I3" t="s">
        <v>710</v>
      </c>
      <c r="J3" t="s">
        <v>711</v>
      </c>
      <c r="K3" s="12" t="s">
        <v>715</v>
      </c>
      <c r="L3" s="12" t="s">
        <v>713</v>
      </c>
      <c r="M3" t="s">
        <v>6</v>
      </c>
      <c r="N3" t="s">
        <v>8</v>
      </c>
    </row>
    <row r="4" spans="1:15" x14ac:dyDescent="0.3">
      <c r="A4" t="s">
        <v>14</v>
      </c>
      <c r="B4" t="s">
        <v>10</v>
      </c>
      <c r="C4" t="s">
        <v>9</v>
      </c>
      <c r="D4" s="276" t="s">
        <v>11</v>
      </c>
      <c r="E4" t="s">
        <v>12</v>
      </c>
      <c r="F4" t="str">
        <f>CONCATENATE(C4,D4)</f>
        <v>DAD05162199</v>
      </c>
      <c r="G4" t="str">
        <f>CONCATENATE(C4,LEFT(D4,3))</f>
        <v>DAD051621</v>
      </c>
      <c r="H4" s="264">
        <f>SUMIF('OBW Data Filtered'!$E:$E,'Operating Budget Worksheet'!$G4,'OBW Data Filtered'!F:F)</f>
        <v>8884</v>
      </c>
      <c r="I4" s="264">
        <f>SUMIF('OBW Data Filtered'!$E:$E,'Operating Budget Worksheet'!$G4,'OBW Data Filtered'!G:G)</f>
        <v>9050.32</v>
      </c>
      <c r="J4" s="264">
        <f>SUMIF('OBW Data Filtered'!$E:$E,'Operating Budget Worksheet'!$G4,'OBW Data Filtered'!H:H)</f>
        <v>4370.6499999999996</v>
      </c>
      <c r="K4" s="1">
        <v>6650</v>
      </c>
      <c r="L4" s="252">
        <v>6650</v>
      </c>
      <c r="M4" t="s">
        <v>13</v>
      </c>
      <c r="N4" t="s">
        <v>15</v>
      </c>
      <c r="O4" s="5"/>
    </row>
    <row r="5" spans="1:15" x14ac:dyDescent="0.3">
      <c r="A5" t="s">
        <v>14</v>
      </c>
      <c r="B5" t="s">
        <v>10</v>
      </c>
      <c r="C5" t="s">
        <v>9</v>
      </c>
      <c r="D5" s="276" t="s">
        <v>16</v>
      </c>
      <c r="E5" t="s">
        <v>17</v>
      </c>
      <c r="F5" t="str">
        <f t="shared" ref="F5:F92" si="0">CONCATENATE(C5,D5)</f>
        <v>DAD05162299</v>
      </c>
      <c r="G5" t="str">
        <f t="shared" ref="G5:G92" si="1">CONCATENATE(C5,LEFT(D5,3))</f>
        <v>DAD051622</v>
      </c>
      <c r="H5" s="264">
        <f>SUMIF('OBW Data Filtered'!$E:$E,'Operating Budget Worksheet'!$G5,'OBW Data Filtered'!F:F)</f>
        <v>16783.66</v>
      </c>
      <c r="I5" s="264">
        <f>SUMIF('OBW Data Filtered'!$E:$E,'Operating Budget Worksheet'!$G5,'OBW Data Filtered'!G:G)</f>
        <v>13752.07</v>
      </c>
      <c r="J5" s="264">
        <f>SUMIF('OBW Data Filtered'!$E:$E,'Operating Budget Worksheet'!$G5,'OBW Data Filtered'!H:H)</f>
        <v>11911.75</v>
      </c>
      <c r="K5" s="1">
        <v>12000</v>
      </c>
      <c r="L5" s="252">
        <v>12000</v>
      </c>
      <c r="M5" t="s">
        <v>13</v>
      </c>
      <c r="N5" t="s">
        <v>15</v>
      </c>
      <c r="O5" s="5"/>
    </row>
    <row r="6" spans="1:15" x14ac:dyDescent="0.3">
      <c r="A6" t="s">
        <v>14</v>
      </c>
      <c r="B6" t="s">
        <v>10</v>
      </c>
      <c r="C6" t="s">
        <v>9</v>
      </c>
      <c r="D6" s="276" t="s">
        <v>18</v>
      </c>
      <c r="E6" t="s">
        <v>19</v>
      </c>
      <c r="F6" t="str">
        <f t="shared" si="0"/>
        <v>DAD05162399</v>
      </c>
      <c r="G6" t="str">
        <f t="shared" si="1"/>
        <v>DAD051623</v>
      </c>
      <c r="H6" s="264">
        <f>SUMIF('OBW Data Filtered'!$E:$E,'Operating Budget Worksheet'!$G6,'OBW Data Filtered'!F:F)</f>
        <v>16958.740000000002</v>
      </c>
      <c r="I6" s="264">
        <f>SUMIF('OBW Data Filtered'!$E:$E,'Operating Budget Worksheet'!$G6,'OBW Data Filtered'!G:G)</f>
        <v>20311.709999999995</v>
      </c>
      <c r="J6" s="264">
        <f>SUMIF('OBW Data Filtered'!$E:$E,'Operating Budget Worksheet'!$G6,'OBW Data Filtered'!H:H)</f>
        <v>19693.3</v>
      </c>
      <c r="K6" s="1">
        <v>18000</v>
      </c>
      <c r="L6" s="252">
        <v>18000</v>
      </c>
      <c r="M6" t="s">
        <v>13</v>
      </c>
      <c r="N6" t="s">
        <v>15</v>
      </c>
      <c r="O6" s="5"/>
    </row>
    <row r="7" spans="1:15" x14ac:dyDescent="0.3">
      <c r="A7" t="s">
        <v>14</v>
      </c>
      <c r="B7" t="s">
        <v>10</v>
      </c>
      <c r="C7" t="s">
        <v>9</v>
      </c>
      <c r="D7" s="276" t="s">
        <v>20</v>
      </c>
      <c r="E7" t="s">
        <v>21</v>
      </c>
      <c r="F7" t="str">
        <f t="shared" si="0"/>
        <v>DAD05162499</v>
      </c>
      <c r="G7" t="str">
        <f t="shared" si="1"/>
        <v>DAD051624</v>
      </c>
      <c r="H7" s="264">
        <f>SUMIF('OBW Data Filtered'!$E:$E,'Operating Budget Worksheet'!$G7,'OBW Data Filtered'!F:F)</f>
        <v>63151.439999999995</v>
      </c>
      <c r="I7" s="264">
        <f>SUMIF('OBW Data Filtered'!$E:$E,'Operating Budget Worksheet'!$G7,'OBW Data Filtered'!G:G)</f>
        <v>67165.77</v>
      </c>
      <c r="J7" s="264">
        <f>SUMIF('OBW Data Filtered'!$E:$E,'Operating Budget Worksheet'!$G7,'OBW Data Filtered'!H:H)</f>
        <v>51631.289999999994</v>
      </c>
      <c r="K7" s="1">
        <v>54000</v>
      </c>
      <c r="L7" s="252">
        <v>54000</v>
      </c>
      <c r="M7" t="s">
        <v>13</v>
      </c>
      <c r="N7" t="s">
        <v>15</v>
      </c>
      <c r="O7" s="5"/>
    </row>
    <row r="8" spans="1:15" x14ac:dyDescent="0.3">
      <c r="A8" t="s">
        <v>14</v>
      </c>
      <c r="B8" t="s">
        <v>10</v>
      </c>
      <c r="C8" t="s">
        <v>9</v>
      </c>
      <c r="D8" s="276" t="s">
        <v>22</v>
      </c>
      <c r="E8" t="s">
        <v>23</v>
      </c>
      <c r="F8" t="str">
        <f t="shared" si="0"/>
        <v>DAD05162750</v>
      </c>
      <c r="G8" t="str">
        <f t="shared" si="1"/>
        <v>DAD051627</v>
      </c>
      <c r="H8" s="264">
        <f>SUMIF('OBW Data Filtered'!$E:$E,'Operating Budget Worksheet'!$G8,'OBW Data Filtered'!F:F)</f>
        <v>559.99</v>
      </c>
      <c r="I8" s="264">
        <f>SUMIF('OBW Data Filtered'!$E:$E,'Operating Budget Worksheet'!$G8,'OBW Data Filtered'!G:G)</f>
        <v>168</v>
      </c>
      <c r="J8" s="264">
        <f>SUMIF('OBW Data Filtered'!$E:$E,'Operating Budget Worksheet'!$G8,'OBW Data Filtered'!H:H)</f>
        <v>37675.050000000003</v>
      </c>
      <c r="K8" s="1">
        <v>30000</v>
      </c>
      <c r="L8" s="252">
        <v>30000</v>
      </c>
      <c r="M8" t="s">
        <v>13</v>
      </c>
      <c r="N8" t="s">
        <v>15</v>
      </c>
      <c r="O8" s="5"/>
    </row>
    <row r="9" spans="1:15" x14ac:dyDescent="0.3">
      <c r="A9" t="s">
        <v>14</v>
      </c>
      <c r="B9" t="s">
        <v>10</v>
      </c>
      <c r="C9" t="s">
        <v>9</v>
      </c>
      <c r="D9" s="276" t="s">
        <v>24</v>
      </c>
      <c r="E9" t="s">
        <v>25</v>
      </c>
      <c r="F9" t="str">
        <f t="shared" si="0"/>
        <v>DAD05162815</v>
      </c>
      <c r="G9" t="str">
        <f t="shared" si="1"/>
        <v>DAD051628</v>
      </c>
      <c r="H9" s="264">
        <f>SUMIF('OBW Data Filtered'!$E:$E,'Operating Budget Worksheet'!$G9,'OBW Data Filtered'!F:F)</f>
        <v>36879.230000000003</v>
      </c>
      <c r="I9" s="264">
        <f>SUMIF('OBW Data Filtered'!$E:$E,'Operating Budget Worksheet'!$G9,'OBW Data Filtered'!G:G)</f>
        <v>43937.13</v>
      </c>
      <c r="J9" s="264">
        <f>SUMIF('OBW Data Filtered'!$E:$E,'Operating Budget Worksheet'!$G9,'OBW Data Filtered'!H:H)</f>
        <v>21462.97</v>
      </c>
      <c r="K9" s="1">
        <v>26000</v>
      </c>
      <c r="L9" s="252">
        <v>26000</v>
      </c>
      <c r="M9" t="s">
        <v>13</v>
      </c>
      <c r="N9" t="s">
        <v>15</v>
      </c>
      <c r="O9" s="5"/>
    </row>
    <row r="10" spans="1:15" x14ac:dyDescent="0.3">
      <c r="A10" t="s">
        <v>31</v>
      </c>
      <c r="B10" t="s">
        <v>27</v>
      </c>
      <c r="C10" t="s">
        <v>26</v>
      </c>
      <c r="D10" s="276" t="s">
        <v>28</v>
      </c>
      <c r="E10" t="s">
        <v>29</v>
      </c>
      <c r="F10" t="str">
        <f t="shared" si="0"/>
        <v>DAS04162899</v>
      </c>
      <c r="G10" t="str">
        <f t="shared" si="1"/>
        <v>DAS041628</v>
      </c>
      <c r="H10" s="264">
        <f>SUMIF('OBW Data Filtered'!$E:$E,'Operating Budget Worksheet'!$G10,'OBW Data Filtered'!F:F)</f>
        <v>9122.4500000000007</v>
      </c>
      <c r="I10" s="264">
        <f>SUMIF('OBW Data Filtered'!$E:$E,'Operating Budget Worksheet'!$G10,'OBW Data Filtered'!G:G)</f>
        <v>0</v>
      </c>
      <c r="J10" s="264">
        <f>SUMIF('OBW Data Filtered'!$E:$E,'Operating Budget Worksheet'!$G10,'OBW Data Filtered'!H:H)</f>
        <v>0</v>
      </c>
      <c r="K10" s="1">
        <v>11813</v>
      </c>
      <c r="L10" s="252">
        <v>11813</v>
      </c>
      <c r="M10" t="s">
        <v>30</v>
      </c>
      <c r="N10" t="s">
        <v>32</v>
      </c>
      <c r="O10" s="5"/>
    </row>
    <row r="11" spans="1:15" x14ac:dyDescent="0.3">
      <c r="A11" t="s">
        <v>31</v>
      </c>
      <c r="B11" t="s">
        <v>27</v>
      </c>
      <c r="C11" t="s">
        <v>26</v>
      </c>
      <c r="D11" s="276">
        <v>62299</v>
      </c>
      <c r="E11" t="s">
        <v>17</v>
      </c>
      <c r="F11" t="str">
        <f t="shared" ref="F11:F13" si="2">CONCATENATE(C11,D11)</f>
        <v>DAS04162299</v>
      </c>
      <c r="G11" t="str">
        <f t="shared" ref="G11:G13" si="3">CONCATENATE(C11,LEFT(D11,3))</f>
        <v>DAS041622</v>
      </c>
      <c r="H11" s="264">
        <f>SUMIF('OBW Data Filtered'!$E:$E,'Operating Budget Worksheet'!$G11,'OBW Data Filtered'!F:F)</f>
        <v>0</v>
      </c>
      <c r="I11" s="264">
        <f>SUMIF('OBW Data Filtered'!$E:$E,'Operating Budget Worksheet'!$G11,'OBW Data Filtered'!G:G)</f>
        <v>0</v>
      </c>
      <c r="J11" s="264">
        <f>SUMIF('OBW Data Filtered'!$E:$E,'Operating Budget Worksheet'!$G11,'OBW Data Filtered'!H:H)</f>
        <v>8500.27</v>
      </c>
      <c r="L11" s="252"/>
      <c r="M11" t="s">
        <v>30</v>
      </c>
      <c r="N11" t="s">
        <v>32</v>
      </c>
      <c r="O11" s="5"/>
    </row>
    <row r="12" spans="1:15" x14ac:dyDescent="0.3">
      <c r="A12" t="s">
        <v>31</v>
      </c>
      <c r="B12" t="s">
        <v>27</v>
      </c>
      <c r="C12" t="s">
        <v>26</v>
      </c>
      <c r="D12" s="276">
        <v>63199</v>
      </c>
      <c r="E12" t="s">
        <v>188</v>
      </c>
      <c r="F12" t="str">
        <f t="shared" si="2"/>
        <v>DAS04163199</v>
      </c>
      <c r="G12" t="str">
        <f t="shared" si="3"/>
        <v>DAS041631</v>
      </c>
      <c r="H12" s="264">
        <f>SUMIF('OBW Data Filtered'!$E:$E,'Operating Budget Worksheet'!$G12,'OBW Data Filtered'!F:F)</f>
        <v>0</v>
      </c>
      <c r="I12" s="264">
        <f>SUMIF('OBW Data Filtered'!$E:$E,'Operating Budget Worksheet'!$G12,'OBW Data Filtered'!G:G)</f>
        <v>0</v>
      </c>
      <c r="J12" s="264">
        <f>SUMIF('OBW Data Filtered'!$E:$E,'Operating Budget Worksheet'!$G12,'OBW Data Filtered'!H:H)</f>
        <v>7000</v>
      </c>
      <c r="L12" s="252"/>
      <c r="M12" t="s">
        <v>30</v>
      </c>
      <c r="N12" t="s">
        <v>32</v>
      </c>
      <c r="O12" s="5"/>
    </row>
    <row r="13" spans="1:15" x14ac:dyDescent="0.3">
      <c r="A13" t="s">
        <v>31</v>
      </c>
      <c r="B13" t="s">
        <v>27</v>
      </c>
      <c r="C13" t="s">
        <v>26</v>
      </c>
      <c r="D13" s="276">
        <v>63401</v>
      </c>
      <c r="E13" t="s">
        <v>1410</v>
      </c>
      <c r="F13" t="str">
        <f t="shared" si="2"/>
        <v>DAS04163401</v>
      </c>
      <c r="G13" t="str">
        <f t="shared" si="3"/>
        <v>DAS041634</v>
      </c>
      <c r="H13" s="264">
        <f>SUMIF('OBW Data Filtered'!$E:$E,'Operating Budget Worksheet'!$G13,'OBW Data Filtered'!F:F)</f>
        <v>9000</v>
      </c>
      <c r="I13" s="264">
        <f>SUMIF('OBW Data Filtered'!$E:$E,'Operating Budget Worksheet'!$G13,'OBW Data Filtered'!G:G)</f>
        <v>0</v>
      </c>
      <c r="J13" s="264">
        <f>SUMIF('OBW Data Filtered'!$E:$E,'Operating Budget Worksheet'!$G13,'OBW Data Filtered'!H:H)</f>
        <v>0</v>
      </c>
      <c r="L13" s="252"/>
      <c r="M13" t="s">
        <v>30</v>
      </c>
      <c r="N13" t="s">
        <v>32</v>
      </c>
      <c r="O13" s="5"/>
    </row>
    <row r="14" spans="1:15" x14ac:dyDescent="0.3">
      <c r="A14" t="s">
        <v>31</v>
      </c>
      <c r="B14" t="s">
        <v>34</v>
      </c>
      <c r="C14" t="s">
        <v>33</v>
      </c>
      <c r="D14" s="276" t="s">
        <v>35</v>
      </c>
      <c r="E14" t="s">
        <v>36</v>
      </c>
      <c r="F14" t="str">
        <f t="shared" si="0"/>
        <v>DAU06162122</v>
      </c>
      <c r="G14" t="str">
        <f t="shared" si="1"/>
        <v>DAU061621</v>
      </c>
      <c r="H14" s="264">
        <f>SUMIF('OBW Data Filtered'!$E:$E,'Operating Budget Worksheet'!$G14,'OBW Data Filtered'!F:F)</f>
        <v>5610</v>
      </c>
      <c r="I14" s="264">
        <f>SUMIF('OBW Data Filtered'!$E:$E,'Operating Budget Worksheet'!$G14,'OBW Data Filtered'!G:G)</f>
        <v>14175</v>
      </c>
      <c r="J14" s="264">
        <f>SUMIF('OBW Data Filtered'!$E:$E,'Operating Budget Worksheet'!$G14,'OBW Data Filtered'!H:H)</f>
        <v>12107</v>
      </c>
      <c r="K14" s="1">
        <v>21785</v>
      </c>
      <c r="L14" s="252">
        <v>21785</v>
      </c>
      <c r="M14" t="s">
        <v>37</v>
      </c>
      <c r="N14" t="s">
        <v>38</v>
      </c>
      <c r="O14" s="5"/>
    </row>
    <row r="15" spans="1:15" x14ac:dyDescent="0.3">
      <c r="A15" t="s">
        <v>14</v>
      </c>
      <c r="B15" t="s">
        <v>40</v>
      </c>
      <c r="C15" t="s">
        <v>39</v>
      </c>
      <c r="D15" s="276" t="s">
        <v>16</v>
      </c>
      <c r="E15" t="s">
        <v>17</v>
      </c>
      <c r="F15" t="str">
        <f t="shared" si="0"/>
        <v>DAV01162299</v>
      </c>
      <c r="G15" t="str">
        <f t="shared" si="1"/>
        <v>DAV011622</v>
      </c>
      <c r="H15" s="264">
        <f>SUMIF('OBW Data Filtered'!$E:$E,'Operating Budget Worksheet'!$G15,'OBW Data Filtered'!F:F)</f>
        <v>10652.73</v>
      </c>
      <c r="I15" s="264">
        <f>SUMIF('OBW Data Filtered'!$E:$E,'Operating Budget Worksheet'!$G15,'OBW Data Filtered'!G:G)</f>
        <v>9452.6</v>
      </c>
      <c r="J15" s="264">
        <f>SUMIF('OBW Data Filtered'!$E:$E,'Operating Budget Worksheet'!$G15,'OBW Data Filtered'!H:H)</f>
        <v>3628.0900000000006</v>
      </c>
      <c r="K15" s="1">
        <v>8138.65</v>
      </c>
      <c r="L15" s="252">
        <v>8138.65</v>
      </c>
      <c r="M15" t="s">
        <v>41</v>
      </c>
      <c r="N15" t="s">
        <v>42</v>
      </c>
      <c r="O15" s="5"/>
    </row>
    <row r="16" spans="1:15" x14ac:dyDescent="0.3">
      <c r="A16" t="s">
        <v>14</v>
      </c>
      <c r="B16" t="s">
        <v>40</v>
      </c>
      <c r="C16" t="s">
        <v>39</v>
      </c>
      <c r="D16" s="276" t="s">
        <v>18</v>
      </c>
      <c r="E16" t="s">
        <v>19</v>
      </c>
      <c r="F16" t="str">
        <f t="shared" si="0"/>
        <v>DAV01162399</v>
      </c>
      <c r="G16" t="str">
        <f t="shared" si="1"/>
        <v>DAV011623</v>
      </c>
      <c r="H16" s="264">
        <f>SUMIF('OBW Data Filtered'!$E:$E,'Operating Budget Worksheet'!$G16,'OBW Data Filtered'!F:F)</f>
        <v>11.42</v>
      </c>
      <c r="I16" s="264">
        <f>SUMIF('OBW Data Filtered'!$E:$E,'Operating Budget Worksheet'!$G16,'OBW Data Filtered'!G:G)</f>
        <v>180</v>
      </c>
      <c r="J16" s="264">
        <f>SUMIF('OBW Data Filtered'!$E:$E,'Operating Budget Worksheet'!$G16,'OBW Data Filtered'!H:H)</f>
        <v>165</v>
      </c>
      <c r="K16" s="1">
        <v>201.09</v>
      </c>
      <c r="L16" s="252">
        <v>201.09</v>
      </c>
      <c r="M16" t="s">
        <v>41</v>
      </c>
      <c r="N16" t="s">
        <v>42</v>
      </c>
      <c r="O16" s="5"/>
    </row>
    <row r="17" spans="1:15" x14ac:dyDescent="0.3">
      <c r="A17" t="s">
        <v>14</v>
      </c>
      <c r="B17" t="s">
        <v>40</v>
      </c>
      <c r="C17" t="s">
        <v>39</v>
      </c>
      <c r="D17" s="276" t="s">
        <v>20</v>
      </c>
      <c r="E17" t="s">
        <v>21</v>
      </c>
      <c r="F17" t="str">
        <f t="shared" si="0"/>
        <v>DAV01162499</v>
      </c>
      <c r="G17" t="str">
        <f t="shared" si="1"/>
        <v>DAV011624</v>
      </c>
      <c r="H17" s="264">
        <f>SUMIF('OBW Data Filtered'!$E:$E,'Operating Budget Worksheet'!$G17,'OBW Data Filtered'!F:F)</f>
        <v>151.80000000000001</v>
      </c>
      <c r="I17" s="264">
        <f>SUMIF('OBW Data Filtered'!$E:$E,'Operating Budget Worksheet'!$G17,'OBW Data Filtered'!G:G)</f>
        <v>240.19</v>
      </c>
      <c r="J17" s="264">
        <f>SUMIF('OBW Data Filtered'!$E:$E,'Operating Budget Worksheet'!$G17,'OBW Data Filtered'!H:H)</f>
        <v>0</v>
      </c>
      <c r="K17" s="1">
        <v>186.2</v>
      </c>
      <c r="L17" s="252">
        <v>186.2</v>
      </c>
      <c r="M17" t="s">
        <v>41</v>
      </c>
      <c r="N17" t="s">
        <v>42</v>
      </c>
      <c r="O17" s="5"/>
    </row>
    <row r="18" spans="1:15" x14ac:dyDescent="0.3">
      <c r="A18" t="s">
        <v>14</v>
      </c>
      <c r="B18" t="s">
        <v>40</v>
      </c>
      <c r="C18" t="s">
        <v>39</v>
      </c>
      <c r="D18" s="276" t="s">
        <v>43</v>
      </c>
      <c r="E18" t="s">
        <v>44</v>
      </c>
      <c r="F18" t="str">
        <f t="shared" si="0"/>
        <v>DAV01162799</v>
      </c>
      <c r="G18" t="str">
        <f t="shared" si="1"/>
        <v>DAV011627</v>
      </c>
      <c r="H18" s="264">
        <f>SUMIF('OBW Data Filtered'!$E:$E,'Operating Budget Worksheet'!$G18,'OBW Data Filtered'!F:F)</f>
        <v>0</v>
      </c>
      <c r="I18" s="264">
        <f>SUMIF('OBW Data Filtered'!$E:$E,'Operating Budget Worksheet'!$G18,'OBW Data Filtered'!G:G)</f>
        <v>0</v>
      </c>
      <c r="J18" s="264">
        <f>SUMIF('OBW Data Filtered'!$E:$E,'Operating Budget Worksheet'!$G18,'OBW Data Filtered'!H:H)</f>
        <v>0</v>
      </c>
      <c r="K18" s="1">
        <v>1330</v>
      </c>
      <c r="L18" s="252">
        <v>1330</v>
      </c>
      <c r="M18" t="s">
        <v>41</v>
      </c>
      <c r="N18" t="s">
        <v>42</v>
      </c>
      <c r="O18" s="5"/>
    </row>
    <row r="19" spans="1:15" x14ac:dyDescent="0.3">
      <c r="A19" t="s">
        <v>14</v>
      </c>
      <c r="B19" t="s">
        <v>40</v>
      </c>
      <c r="C19" t="s">
        <v>39</v>
      </c>
      <c r="D19" s="276" t="s">
        <v>28</v>
      </c>
      <c r="E19" t="s">
        <v>29</v>
      </c>
      <c r="F19" t="str">
        <f t="shared" si="0"/>
        <v>DAV01162899</v>
      </c>
      <c r="G19" t="str">
        <f t="shared" si="1"/>
        <v>DAV011628</v>
      </c>
      <c r="H19" s="264">
        <f>SUMIF('OBW Data Filtered'!$E:$E,'Operating Budget Worksheet'!$G19,'OBW Data Filtered'!F:F)</f>
        <v>0</v>
      </c>
      <c r="I19" s="264">
        <f>SUMIF('OBW Data Filtered'!$E:$E,'Operating Budget Worksheet'!$G19,'OBW Data Filtered'!G:G)</f>
        <v>949</v>
      </c>
      <c r="J19" s="264">
        <f>SUMIF('OBW Data Filtered'!$E:$E,'Operating Budget Worksheet'!$G19,'OBW Data Filtered'!H:H)</f>
        <v>0</v>
      </c>
      <c r="K19" s="1">
        <v>142.5</v>
      </c>
      <c r="L19" s="252">
        <v>142.5</v>
      </c>
      <c r="M19" t="s">
        <v>41</v>
      </c>
      <c r="N19" t="s">
        <v>42</v>
      </c>
      <c r="O19" s="5"/>
    </row>
    <row r="20" spans="1:15" x14ac:dyDescent="0.3">
      <c r="A20" t="s">
        <v>14</v>
      </c>
      <c r="B20" t="s">
        <v>46</v>
      </c>
      <c r="C20" t="s">
        <v>45</v>
      </c>
      <c r="D20" s="276" t="s">
        <v>16</v>
      </c>
      <c r="E20" t="s">
        <v>17</v>
      </c>
      <c r="F20" t="str">
        <f t="shared" si="0"/>
        <v>DBI01162299</v>
      </c>
      <c r="G20" t="str">
        <f t="shared" si="1"/>
        <v>DBI011622</v>
      </c>
      <c r="H20" s="264">
        <f>SUMIF('OBW Data Filtered'!$E:$E,'Operating Budget Worksheet'!$G20,'OBW Data Filtered'!F:F)</f>
        <v>3087.7200000000003</v>
      </c>
      <c r="I20" s="264">
        <f>SUMIF('OBW Data Filtered'!$E:$E,'Operating Budget Worksheet'!$G20,'OBW Data Filtered'!G:G)</f>
        <v>1661.06</v>
      </c>
      <c r="J20" s="264">
        <f>SUMIF('OBW Data Filtered'!$E:$E,'Operating Budget Worksheet'!$G20,'OBW Data Filtered'!H:H)</f>
        <v>3093.1800000000003</v>
      </c>
      <c r="K20" s="1">
        <v>7372.97</v>
      </c>
      <c r="L20" s="252">
        <v>7372.97</v>
      </c>
      <c r="M20" t="s">
        <v>41</v>
      </c>
      <c r="N20" t="s">
        <v>46</v>
      </c>
      <c r="O20" s="5"/>
    </row>
    <row r="21" spans="1:15" x14ac:dyDescent="0.3">
      <c r="A21" t="s">
        <v>14</v>
      </c>
      <c r="B21" t="s">
        <v>46</v>
      </c>
      <c r="C21" t="s">
        <v>45</v>
      </c>
      <c r="D21" s="276" t="s">
        <v>18</v>
      </c>
      <c r="E21" t="s">
        <v>19</v>
      </c>
      <c r="F21" t="str">
        <f t="shared" si="0"/>
        <v>DBI01162399</v>
      </c>
      <c r="G21" t="str">
        <f t="shared" si="1"/>
        <v>DBI011623</v>
      </c>
      <c r="H21" s="264">
        <f>SUMIF('OBW Data Filtered'!$E:$E,'Operating Budget Worksheet'!$G21,'OBW Data Filtered'!F:F)</f>
        <v>3125.39</v>
      </c>
      <c r="I21" s="264">
        <f>SUMIF('OBW Data Filtered'!$E:$E,'Operating Budget Worksheet'!$G21,'OBW Data Filtered'!G:G)</f>
        <v>2978.35</v>
      </c>
      <c r="J21" s="264">
        <f>SUMIF('OBW Data Filtered'!$E:$E,'Operating Budget Worksheet'!$G21,'OBW Data Filtered'!H:H)</f>
        <v>2854.16</v>
      </c>
      <c r="K21" s="1">
        <v>3000</v>
      </c>
      <c r="L21" s="252">
        <v>3000</v>
      </c>
      <c r="M21" t="s">
        <v>41</v>
      </c>
      <c r="N21" t="s">
        <v>46</v>
      </c>
      <c r="O21" s="5"/>
    </row>
    <row r="22" spans="1:15" x14ac:dyDescent="0.3">
      <c r="A22" t="s">
        <v>14</v>
      </c>
      <c r="B22" t="s">
        <v>46</v>
      </c>
      <c r="C22" t="s">
        <v>45</v>
      </c>
      <c r="D22" s="276" t="s">
        <v>20</v>
      </c>
      <c r="E22" t="s">
        <v>21</v>
      </c>
      <c r="F22" t="str">
        <f t="shared" ref="F22:F24" si="4">CONCATENATE(C22,D22)</f>
        <v>DBI01162499</v>
      </c>
      <c r="G22" t="str">
        <f t="shared" ref="G22:G24" si="5">CONCATENATE(C22,LEFT(D22,3))</f>
        <v>DBI011624</v>
      </c>
      <c r="H22" s="264">
        <f>SUMIF('OBW Data Filtered'!$E:$E,'Operating Budget Worksheet'!$G22,'OBW Data Filtered'!F:F)</f>
        <v>0</v>
      </c>
      <c r="I22" s="264">
        <f>SUMIF('OBW Data Filtered'!$E:$E,'Operating Budget Worksheet'!$G22,'OBW Data Filtered'!G:G)</f>
        <v>24</v>
      </c>
      <c r="J22" s="264">
        <f>SUMIF('OBW Data Filtered'!$E:$E,'Operating Budget Worksheet'!$G22,'OBW Data Filtered'!H:H)</f>
        <v>0</v>
      </c>
      <c r="L22" s="252"/>
      <c r="M22" t="s">
        <v>41</v>
      </c>
      <c r="N22" t="s">
        <v>46</v>
      </c>
      <c r="O22" s="5"/>
    </row>
    <row r="23" spans="1:15" x14ac:dyDescent="0.3">
      <c r="A23" t="s">
        <v>14</v>
      </c>
      <c r="B23" t="s">
        <v>46</v>
      </c>
      <c r="C23" t="s">
        <v>45</v>
      </c>
      <c r="D23" s="276" t="s">
        <v>43</v>
      </c>
      <c r="E23" t="s">
        <v>44</v>
      </c>
      <c r="F23" t="str">
        <f t="shared" si="4"/>
        <v>DBI01162799</v>
      </c>
      <c r="G23" t="str">
        <f t="shared" si="5"/>
        <v>DBI011627</v>
      </c>
      <c r="H23" s="264">
        <f>SUMIF('OBW Data Filtered'!$E:$E,'Operating Budget Worksheet'!$G23,'OBW Data Filtered'!F:F)</f>
        <v>0</v>
      </c>
      <c r="I23" s="264">
        <f>SUMIF('OBW Data Filtered'!$E:$E,'Operating Budget Worksheet'!$G23,'OBW Data Filtered'!G:G)</f>
        <v>0</v>
      </c>
      <c r="J23" s="264">
        <f>SUMIF('OBW Data Filtered'!$E:$E,'Operating Budget Worksheet'!$G23,'OBW Data Filtered'!H:H)</f>
        <v>1486</v>
      </c>
      <c r="L23" s="252"/>
      <c r="M23" t="s">
        <v>41</v>
      </c>
      <c r="N23" t="s">
        <v>46</v>
      </c>
      <c r="O23" s="5"/>
    </row>
    <row r="24" spans="1:15" x14ac:dyDescent="0.3">
      <c r="A24" t="s">
        <v>14</v>
      </c>
      <c r="B24" t="s">
        <v>46</v>
      </c>
      <c r="C24" t="s">
        <v>45</v>
      </c>
      <c r="D24" s="276" t="s">
        <v>28</v>
      </c>
      <c r="E24" t="s">
        <v>29</v>
      </c>
      <c r="F24" t="str">
        <f t="shared" si="4"/>
        <v>DBI01162899</v>
      </c>
      <c r="G24" t="str">
        <f t="shared" si="5"/>
        <v>DBI011628</v>
      </c>
      <c r="H24" s="264">
        <f>SUMIF('OBW Data Filtered'!$E:$E,'Operating Budget Worksheet'!$G24,'OBW Data Filtered'!F:F)</f>
        <v>0</v>
      </c>
      <c r="I24" s="264">
        <f>SUMIF('OBW Data Filtered'!$E:$E,'Operating Budget Worksheet'!$G24,'OBW Data Filtered'!G:G)</f>
        <v>0</v>
      </c>
      <c r="J24" s="264">
        <f>SUMIF('OBW Data Filtered'!$E:$E,'Operating Budget Worksheet'!$G24,'OBW Data Filtered'!H:H)</f>
        <v>0</v>
      </c>
      <c r="L24" s="252"/>
      <c r="M24" t="s">
        <v>41</v>
      </c>
      <c r="N24" t="s">
        <v>46</v>
      </c>
      <c r="O24" s="5"/>
    </row>
    <row r="25" spans="1:15" x14ac:dyDescent="0.3">
      <c r="A25" t="s">
        <v>31</v>
      </c>
      <c r="B25" t="s">
        <v>48</v>
      </c>
      <c r="C25" t="s">
        <v>47</v>
      </c>
      <c r="D25" s="276" t="s">
        <v>11</v>
      </c>
      <c r="E25" t="s">
        <v>12</v>
      </c>
      <c r="F25" t="str">
        <f t="shared" si="0"/>
        <v>DBO06162199</v>
      </c>
      <c r="G25" t="str">
        <f t="shared" si="1"/>
        <v>DBO061621</v>
      </c>
      <c r="H25" s="264">
        <f>SUMIF('OBW Data Filtered'!$E:$E,'Operating Budget Worksheet'!$G25,'OBW Data Filtered'!F:F)</f>
        <v>66980.639999999999</v>
      </c>
      <c r="I25" s="264">
        <f>SUMIF('OBW Data Filtered'!$E:$E,'Operating Budget Worksheet'!$G25,'OBW Data Filtered'!G:G)</f>
        <v>68865.680000000008</v>
      </c>
      <c r="J25" s="264">
        <f>SUMIF('OBW Data Filtered'!$E:$E,'Operating Budget Worksheet'!$G25,'OBW Data Filtered'!H:H)</f>
        <v>74270.23</v>
      </c>
      <c r="K25" s="1">
        <v>73000</v>
      </c>
      <c r="L25" s="252">
        <v>73000</v>
      </c>
      <c r="M25" t="s">
        <v>37</v>
      </c>
      <c r="N25" t="s">
        <v>48</v>
      </c>
      <c r="O25" s="5"/>
    </row>
    <row r="26" spans="1:15" x14ac:dyDescent="0.3">
      <c r="A26" t="s">
        <v>31</v>
      </c>
      <c r="B26" t="s">
        <v>48</v>
      </c>
      <c r="C26" t="s">
        <v>47</v>
      </c>
      <c r="D26" s="276" t="s">
        <v>16</v>
      </c>
      <c r="E26" t="s">
        <v>17</v>
      </c>
      <c r="F26" t="str">
        <f t="shared" si="0"/>
        <v>DBO06162299</v>
      </c>
      <c r="G26" t="str">
        <f t="shared" si="1"/>
        <v>DBO061622</v>
      </c>
      <c r="H26" s="264">
        <f>SUMIF('OBW Data Filtered'!$E:$E,'Operating Budget Worksheet'!$G26,'OBW Data Filtered'!F:F)</f>
        <v>6285.9500000000007</v>
      </c>
      <c r="I26" s="264">
        <f>SUMIF('OBW Data Filtered'!$E:$E,'Operating Budget Worksheet'!$G26,'OBW Data Filtered'!G:G)</f>
        <v>10298.709999999999</v>
      </c>
      <c r="J26" s="264">
        <f>SUMIF('OBW Data Filtered'!$E:$E,'Operating Budget Worksheet'!$G26,'OBW Data Filtered'!H:H)</f>
        <v>15620.419999999998</v>
      </c>
      <c r="K26" s="1">
        <v>4275</v>
      </c>
      <c r="L26" s="252">
        <v>4275</v>
      </c>
      <c r="M26" t="s">
        <v>37</v>
      </c>
      <c r="N26" t="s">
        <v>48</v>
      </c>
      <c r="O26" s="5"/>
    </row>
    <row r="27" spans="1:15" x14ac:dyDescent="0.3">
      <c r="A27" t="s">
        <v>31</v>
      </c>
      <c r="B27" t="s">
        <v>48</v>
      </c>
      <c r="C27" t="s">
        <v>47</v>
      </c>
      <c r="D27" s="276" t="s">
        <v>18</v>
      </c>
      <c r="E27" t="s">
        <v>19</v>
      </c>
      <c r="F27" t="str">
        <f t="shared" si="0"/>
        <v>DBO06162399</v>
      </c>
      <c r="G27" t="str">
        <f t="shared" si="1"/>
        <v>DBO061623</v>
      </c>
      <c r="H27" s="264">
        <f>SUMIF('OBW Data Filtered'!$E:$E,'Operating Budget Worksheet'!$G27,'OBW Data Filtered'!F:F)</f>
        <v>14266.54</v>
      </c>
      <c r="I27" s="264">
        <f>SUMIF('OBW Data Filtered'!$E:$E,'Operating Budget Worksheet'!$G27,'OBW Data Filtered'!G:G)</f>
        <v>14710.72</v>
      </c>
      <c r="J27" s="264">
        <f>SUMIF('OBW Data Filtered'!$E:$E,'Operating Budget Worksheet'!$G27,'OBW Data Filtered'!H:H)</f>
        <v>14333.01</v>
      </c>
      <c r="K27" s="1">
        <v>14250</v>
      </c>
      <c r="L27" s="252">
        <v>14250</v>
      </c>
      <c r="M27" t="s">
        <v>37</v>
      </c>
      <c r="N27" t="s">
        <v>48</v>
      </c>
      <c r="O27" s="5"/>
    </row>
    <row r="28" spans="1:15" x14ac:dyDescent="0.3">
      <c r="A28" t="s">
        <v>31</v>
      </c>
      <c r="B28" t="s">
        <v>48</v>
      </c>
      <c r="C28" t="s">
        <v>47</v>
      </c>
      <c r="D28" s="276" t="s">
        <v>20</v>
      </c>
      <c r="E28" t="s">
        <v>21</v>
      </c>
      <c r="F28" t="str">
        <f t="shared" si="0"/>
        <v>DBO06162499</v>
      </c>
      <c r="G28" t="str">
        <f t="shared" si="1"/>
        <v>DBO061624</v>
      </c>
      <c r="H28" s="264">
        <f>SUMIF('OBW Data Filtered'!$E:$E,'Operating Budget Worksheet'!$G28,'OBW Data Filtered'!F:F)</f>
        <v>1428.6100000000001</v>
      </c>
      <c r="I28" s="264">
        <f>SUMIF('OBW Data Filtered'!$E:$E,'Operating Budget Worksheet'!$G28,'OBW Data Filtered'!G:G)</f>
        <v>2265.2600000000002</v>
      </c>
      <c r="J28" s="264">
        <f>SUMIF('OBW Data Filtered'!$E:$E,'Operating Budget Worksheet'!$G28,'OBW Data Filtered'!H:H)</f>
        <v>949.12</v>
      </c>
      <c r="K28" s="1">
        <v>1883.51</v>
      </c>
      <c r="L28" s="252">
        <v>1883.51</v>
      </c>
      <c r="M28" t="s">
        <v>37</v>
      </c>
      <c r="N28" t="s">
        <v>48</v>
      </c>
      <c r="O28" s="5"/>
    </row>
    <row r="29" spans="1:15" x14ac:dyDescent="0.3">
      <c r="A29" t="s">
        <v>31</v>
      </c>
      <c r="B29" t="s">
        <v>48</v>
      </c>
      <c r="C29" t="s">
        <v>47</v>
      </c>
      <c r="D29" s="276" t="s">
        <v>49</v>
      </c>
      <c r="E29" t="s">
        <v>50</v>
      </c>
      <c r="F29" t="str">
        <f t="shared" si="0"/>
        <v>DBO06162851</v>
      </c>
      <c r="G29" t="str">
        <f t="shared" si="1"/>
        <v>DBO061628</v>
      </c>
      <c r="H29" s="264">
        <f>SUMIF('OBW Data Filtered'!$E:$E,'Operating Budget Worksheet'!$G29,'OBW Data Filtered'!F:F)</f>
        <v>44053.53</v>
      </c>
      <c r="I29" s="264">
        <f>SUMIF('OBW Data Filtered'!$E:$E,'Operating Budget Worksheet'!$G29,'OBW Data Filtered'!G:G)</f>
        <v>39426.950000000004</v>
      </c>
      <c r="J29" s="264">
        <f>SUMIF('OBW Data Filtered'!$E:$E,'Operating Budget Worksheet'!$G29,'OBW Data Filtered'!H:H)</f>
        <v>34818.949999999997</v>
      </c>
      <c r="K29" s="16">
        <v>29000</v>
      </c>
      <c r="L29" s="265">
        <v>29000</v>
      </c>
      <c r="M29" t="s">
        <v>37</v>
      </c>
      <c r="N29" t="s">
        <v>48</v>
      </c>
      <c r="O29" s="5"/>
    </row>
    <row r="30" spans="1:15" x14ac:dyDescent="0.3">
      <c r="A30" t="s">
        <v>31</v>
      </c>
      <c r="B30" t="s">
        <v>48</v>
      </c>
      <c r="C30" t="s">
        <v>47</v>
      </c>
      <c r="D30" s="276" t="s">
        <v>86</v>
      </c>
      <c r="E30" t="s">
        <v>87</v>
      </c>
      <c r="F30" t="str">
        <f t="shared" ref="F30:F32" si="6">CONCATENATE(C30,D30)</f>
        <v>DBO06162528</v>
      </c>
      <c r="G30" t="str">
        <f t="shared" ref="G30:G32" si="7">CONCATENATE(C30,LEFT(D30,3))</f>
        <v>DBO061625</v>
      </c>
      <c r="H30" s="264">
        <f>SUMIF('OBW Data Filtered'!$E:$E,'Operating Budget Worksheet'!$G30,'OBW Data Filtered'!F:F)</f>
        <v>7</v>
      </c>
      <c r="I30" s="264">
        <f>SUMIF('OBW Data Filtered'!$E:$E,'Operating Budget Worksheet'!$G30,'OBW Data Filtered'!G:G)</f>
        <v>8020.32</v>
      </c>
      <c r="J30" s="264">
        <f>SUMIF('OBW Data Filtered'!$E:$E,'Operating Budget Worksheet'!$G30,'OBW Data Filtered'!H:H)</f>
        <v>8020.32</v>
      </c>
      <c r="K30" s="16"/>
      <c r="L30" s="265">
        <v>0</v>
      </c>
      <c r="M30" t="s">
        <v>37</v>
      </c>
      <c r="N30" t="s">
        <v>48</v>
      </c>
      <c r="O30" s="5"/>
    </row>
    <row r="31" spans="1:15" x14ac:dyDescent="0.3">
      <c r="A31" t="s">
        <v>31</v>
      </c>
      <c r="B31" t="s">
        <v>48</v>
      </c>
      <c r="C31" t="s">
        <v>47</v>
      </c>
      <c r="D31" s="276" t="s">
        <v>43</v>
      </c>
      <c r="E31" t="s">
        <v>44</v>
      </c>
      <c r="F31" t="str">
        <f t="shared" si="6"/>
        <v>DBO06162799</v>
      </c>
      <c r="G31" t="str">
        <f t="shared" si="7"/>
        <v>DBO061627</v>
      </c>
      <c r="H31" s="264">
        <f>SUMIF('OBW Data Filtered'!$E:$E,'Operating Budget Worksheet'!$G31,'OBW Data Filtered'!F:F)</f>
        <v>690</v>
      </c>
      <c r="I31" s="264">
        <f>SUMIF('OBW Data Filtered'!$E:$E,'Operating Budget Worksheet'!$G31,'OBW Data Filtered'!G:G)</f>
        <v>1058.9100000000001</v>
      </c>
      <c r="J31" s="264">
        <f>SUMIF('OBW Data Filtered'!$E:$E,'Operating Budget Worksheet'!$G31,'OBW Data Filtered'!H:H)</f>
        <v>1109.43</v>
      </c>
      <c r="K31" s="16"/>
      <c r="L31" s="265">
        <v>0</v>
      </c>
      <c r="M31" t="s">
        <v>37</v>
      </c>
      <c r="N31" t="s">
        <v>48</v>
      </c>
      <c r="O31" s="5"/>
    </row>
    <row r="32" spans="1:15" x14ac:dyDescent="0.3">
      <c r="A32" t="s">
        <v>31</v>
      </c>
      <c r="B32" t="s">
        <v>48</v>
      </c>
      <c r="C32" t="s">
        <v>47</v>
      </c>
      <c r="D32" s="276">
        <v>691</v>
      </c>
      <c r="F32" t="str">
        <f t="shared" si="6"/>
        <v>DBO061691</v>
      </c>
      <c r="G32" t="str">
        <f t="shared" si="7"/>
        <v>DBO061691</v>
      </c>
      <c r="H32" s="264">
        <f>SUMIF('OBW Data Filtered'!$E:$E,'Operating Budget Worksheet'!$G32,'OBW Data Filtered'!F:F)</f>
        <v>0</v>
      </c>
      <c r="I32" s="264">
        <f>SUMIF('OBW Data Filtered'!$E:$E,'Operating Budget Worksheet'!$G32,'OBW Data Filtered'!G:G)</f>
        <v>0</v>
      </c>
      <c r="J32" s="264">
        <f>SUMIF('OBW Data Filtered'!$E:$E,'Operating Budget Worksheet'!$G32,'OBW Data Filtered'!H:H)</f>
        <v>650.87</v>
      </c>
      <c r="K32" s="16"/>
      <c r="L32" s="265">
        <v>0</v>
      </c>
      <c r="M32" t="s">
        <v>37</v>
      </c>
      <c r="N32" t="s">
        <v>48</v>
      </c>
      <c r="O32" s="5"/>
    </row>
    <row r="33" spans="1:15" x14ac:dyDescent="0.3">
      <c r="A33" t="s">
        <v>14</v>
      </c>
      <c r="B33" t="s">
        <v>52</v>
      </c>
      <c r="C33" t="s">
        <v>51</v>
      </c>
      <c r="D33" s="276" t="s">
        <v>11</v>
      </c>
      <c r="E33" t="s">
        <v>12</v>
      </c>
      <c r="F33" t="str">
        <f t="shared" si="0"/>
        <v>DBT01162199</v>
      </c>
      <c r="G33" t="str">
        <f t="shared" si="1"/>
        <v>DBT011621</v>
      </c>
      <c r="H33" s="264">
        <f>SUMIF('OBW Data Filtered'!$E:$E,'Operating Budget Worksheet'!$G33,'OBW Data Filtered'!F:F)</f>
        <v>66.89</v>
      </c>
      <c r="I33" s="264">
        <f>SUMIF('OBW Data Filtered'!$E:$E,'Operating Budget Worksheet'!$G33,'OBW Data Filtered'!G:G)</f>
        <v>0</v>
      </c>
      <c r="J33" s="264">
        <f>SUMIF('OBW Data Filtered'!$E:$E,'Operating Budget Worksheet'!$G33,'OBW Data Filtered'!H:H)</f>
        <v>19.04</v>
      </c>
      <c r="K33" s="1">
        <v>186.22</v>
      </c>
      <c r="L33" s="252">
        <v>186.22</v>
      </c>
      <c r="M33" t="s">
        <v>41</v>
      </c>
      <c r="N33" t="s">
        <v>53</v>
      </c>
      <c r="O33" s="5"/>
    </row>
    <row r="34" spans="1:15" x14ac:dyDescent="0.3">
      <c r="A34" t="s">
        <v>14</v>
      </c>
      <c r="B34" t="s">
        <v>52</v>
      </c>
      <c r="C34" t="s">
        <v>51</v>
      </c>
      <c r="D34" s="276" t="s">
        <v>16</v>
      </c>
      <c r="E34" t="s">
        <v>17</v>
      </c>
      <c r="F34" t="str">
        <f t="shared" si="0"/>
        <v>DBT01162299</v>
      </c>
      <c r="G34" t="str">
        <f t="shared" si="1"/>
        <v>DBT011622</v>
      </c>
      <c r="H34" s="264">
        <f>SUMIF('OBW Data Filtered'!$E:$E,'Operating Budget Worksheet'!$G34,'OBW Data Filtered'!F:F)</f>
        <v>8738.1299999999992</v>
      </c>
      <c r="I34" s="264">
        <f>SUMIF('OBW Data Filtered'!$E:$E,'Operating Budget Worksheet'!$G34,'OBW Data Filtered'!G:G)</f>
        <v>7295.2100000000009</v>
      </c>
      <c r="J34" s="264">
        <f>SUMIF('OBW Data Filtered'!$E:$E,'Operating Budget Worksheet'!$G34,'OBW Data Filtered'!H:H)</f>
        <v>6088.9699999999993</v>
      </c>
      <c r="K34" s="1">
        <v>6752.19</v>
      </c>
      <c r="L34" s="252">
        <v>6752.19</v>
      </c>
      <c r="M34" t="s">
        <v>41</v>
      </c>
      <c r="N34" t="s">
        <v>53</v>
      </c>
      <c r="O34" s="5"/>
    </row>
    <row r="35" spans="1:15" x14ac:dyDescent="0.3">
      <c r="A35" t="s">
        <v>14</v>
      </c>
      <c r="B35" t="s">
        <v>52</v>
      </c>
      <c r="C35" t="s">
        <v>51</v>
      </c>
      <c r="D35" s="276" t="s">
        <v>20</v>
      </c>
      <c r="E35" t="s">
        <v>21</v>
      </c>
      <c r="F35" t="str">
        <f t="shared" si="0"/>
        <v>DBT01162499</v>
      </c>
      <c r="G35" t="str">
        <f t="shared" si="1"/>
        <v>DBT011624</v>
      </c>
      <c r="H35" s="264">
        <f>SUMIF('OBW Data Filtered'!$E:$E,'Operating Budget Worksheet'!$G35,'OBW Data Filtered'!F:F)</f>
        <v>1539.05</v>
      </c>
      <c r="I35" s="264">
        <f>SUMIF('OBW Data Filtered'!$E:$E,'Operating Budget Worksheet'!$G35,'OBW Data Filtered'!G:G)</f>
        <v>1598.23</v>
      </c>
      <c r="J35" s="264">
        <f>SUMIF('OBW Data Filtered'!$E:$E,'Operating Budget Worksheet'!$G35,'OBW Data Filtered'!H:H)</f>
        <v>851.84999999999991</v>
      </c>
      <c r="K35" s="1">
        <v>572.61</v>
      </c>
      <c r="L35" s="252">
        <v>572.61</v>
      </c>
      <c r="M35" t="s">
        <v>41</v>
      </c>
      <c r="N35" t="s">
        <v>53</v>
      </c>
      <c r="O35" s="5"/>
    </row>
    <row r="36" spans="1:15" x14ac:dyDescent="0.3">
      <c r="A36" t="s">
        <v>14</v>
      </c>
      <c r="B36" t="s">
        <v>52</v>
      </c>
      <c r="C36" t="s">
        <v>51</v>
      </c>
      <c r="D36" s="276" t="s">
        <v>43</v>
      </c>
      <c r="E36" t="s">
        <v>44</v>
      </c>
      <c r="F36" t="str">
        <f t="shared" si="0"/>
        <v>DBT01162799</v>
      </c>
      <c r="G36" t="str">
        <f t="shared" si="1"/>
        <v>DBT011627</v>
      </c>
      <c r="H36" s="264">
        <f>SUMIF('OBW Data Filtered'!$E:$E,'Operating Budget Worksheet'!$G36,'OBW Data Filtered'!F:F)</f>
        <v>703.36</v>
      </c>
      <c r="I36" s="264">
        <f>SUMIF('OBW Data Filtered'!$E:$E,'Operating Budget Worksheet'!$G36,'OBW Data Filtered'!G:G)</f>
        <v>0</v>
      </c>
      <c r="J36" s="264">
        <f>SUMIF('OBW Data Filtered'!$E:$E,'Operating Budget Worksheet'!$G36,'OBW Data Filtered'!H:H)</f>
        <v>508.71</v>
      </c>
      <c r="K36" s="1">
        <v>186.22</v>
      </c>
      <c r="L36" s="252">
        <v>186.22</v>
      </c>
      <c r="M36" t="s">
        <v>41</v>
      </c>
      <c r="N36" t="s">
        <v>53</v>
      </c>
      <c r="O36" s="5"/>
    </row>
    <row r="37" spans="1:15" x14ac:dyDescent="0.3">
      <c r="A37" t="s">
        <v>14</v>
      </c>
      <c r="B37" t="s">
        <v>52</v>
      </c>
      <c r="C37" t="s">
        <v>51</v>
      </c>
      <c r="D37" s="276" t="s">
        <v>28</v>
      </c>
      <c r="E37" t="s">
        <v>29</v>
      </c>
      <c r="F37" t="str">
        <f t="shared" si="0"/>
        <v>DBT01162899</v>
      </c>
      <c r="G37" t="str">
        <f t="shared" si="1"/>
        <v>DBT011628</v>
      </c>
      <c r="H37" s="264">
        <f>SUMIF('OBW Data Filtered'!$E:$E,'Operating Budget Worksheet'!$G37,'OBW Data Filtered'!F:F)</f>
        <v>4843.29</v>
      </c>
      <c r="I37" s="264">
        <f>SUMIF('OBW Data Filtered'!$E:$E,'Operating Budget Worksheet'!$G37,'OBW Data Filtered'!G:G)</f>
        <v>5918.31</v>
      </c>
      <c r="J37" s="264">
        <f>SUMIF('OBW Data Filtered'!$E:$E,'Operating Budget Worksheet'!$G37,'OBW Data Filtered'!H:H)</f>
        <v>2346.27</v>
      </c>
      <c r="K37" s="1">
        <v>3258.78</v>
      </c>
      <c r="L37" s="252">
        <v>3258.78</v>
      </c>
      <c r="M37" t="s">
        <v>41</v>
      </c>
      <c r="N37" t="s">
        <v>53</v>
      </c>
      <c r="O37" s="5"/>
    </row>
    <row r="38" spans="1:15" x14ac:dyDescent="0.3">
      <c r="A38" t="s">
        <v>14</v>
      </c>
      <c r="B38" t="s">
        <v>52</v>
      </c>
      <c r="C38" t="s">
        <v>51</v>
      </c>
      <c r="D38" s="276" t="s">
        <v>54</v>
      </c>
      <c r="E38" t="s">
        <v>55</v>
      </c>
      <c r="F38" t="str">
        <f t="shared" si="0"/>
        <v>DBT011623B0</v>
      </c>
      <c r="G38" t="str">
        <f t="shared" si="1"/>
        <v>DBT011623</v>
      </c>
      <c r="H38" s="264">
        <f>SUMIF('OBW Data Filtered'!$E:$E,'Operating Budget Worksheet'!$G38,'OBW Data Filtered'!F:F)</f>
        <v>3821.1000000000004</v>
      </c>
      <c r="I38" s="264">
        <f>SUMIF('OBW Data Filtered'!$E:$E,'Operating Budget Worksheet'!$G38,'OBW Data Filtered'!G:G)</f>
        <v>4545.6099999999997</v>
      </c>
      <c r="J38" s="264">
        <f>SUMIF('OBW Data Filtered'!$E:$E,'Operating Budget Worksheet'!$G38,'OBW Data Filtered'!H:H)</f>
        <v>4268.8999999999996</v>
      </c>
      <c r="K38" s="1">
        <v>3500</v>
      </c>
      <c r="L38" s="252">
        <v>3500</v>
      </c>
      <c r="M38" t="s">
        <v>41</v>
      </c>
      <c r="N38" t="s">
        <v>53</v>
      </c>
      <c r="O38" s="5"/>
    </row>
    <row r="39" spans="1:15" x14ac:dyDescent="0.3">
      <c r="A39" t="s">
        <v>14</v>
      </c>
      <c r="B39" t="s">
        <v>57</v>
      </c>
      <c r="C39" t="s">
        <v>56</v>
      </c>
      <c r="D39" s="276" t="s">
        <v>16</v>
      </c>
      <c r="E39" t="s">
        <v>17</v>
      </c>
      <c r="F39" t="str">
        <f t="shared" si="0"/>
        <v>DCD01162299</v>
      </c>
      <c r="G39" t="str">
        <f t="shared" si="1"/>
        <v>DCD011622</v>
      </c>
      <c r="H39" s="264">
        <f>SUMIF('OBW Data Filtered'!$E:$E,'Operating Budget Worksheet'!$G39,'OBW Data Filtered'!F:F)</f>
        <v>2066.1</v>
      </c>
      <c r="I39" s="264">
        <f>SUMIF('OBW Data Filtered'!$E:$E,'Operating Budget Worksheet'!$G39,'OBW Data Filtered'!G:G)</f>
        <v>2070.14</v>
      </c>
      <c r="J39" s="264">
        <f>SUMIF('OBW Data Filtered'!$E:$E,'Operating Budget Worksheet'!$G39,'OBW Data Filtered'!H:H)</f>
        <v>1491.6000000000001</v>
      </c>
      <c r="K39" s="1">
        <v>1529.5</v>
      </c>
      <c r="L39" s="252">
        <v>1529.5</v>
      </c>
      <c r="M39" t="s">
        <v>41</v>
      </c>
      <c r="N39" t="s">
        <v>58</v>
      </c>
      <c r="O39" s="5"/>
    </row>
    <row r="40" spans="1:15" x14ac:dyDescent="0.3">
      <c r="A40" t="s">
        <v>14</v>
      </c>
      <c r="B40" t="s">
        <v>57</v>
      </c>
      <c r="C40" t="s">
        <v>56</v>
      </c>
      <c r="D40" s="276" t="s">
        <v>20</v>
      </c>
      <c r="E40" t="s">
        <v>21</v>
      </c>
      <c r="F40" t="str">
        <f t="shared" si="0"/>
        <v>DCD01162499</v>
      </c>
      <c r="G40" t="str">
        <f t="shared" si="1"/>
        <v>DCD011624</v>
      </c>
      <c r="H40" s="264">
        <f>SUMIF('OBW Data Filtered'!$E:$E,'Operating Budget Worksheet'!$G40,'OBW Data Filtered'!F:F)</f>
        <v>461.42</v>
      </c>
      <c r="I40" s="264">
        <f>SUMIF('OBW Data Filtered'!$E:$E,'Operating Budget Worksheet'!$G40,'OBW Data Filtered'!G:G)</f>
        <v>305.29999999999995</v>
      </c>
      <c r="J40" s="264">
        <f>SUMIF('OBW Data Filtered'!$E:$E,'Operating Budget Worksheet'!$G40,'OBW Data Filtered'!H:H)</f>
        <v>1140.83</v>
      </c>
      <c r="K40" s="1">
        <v>1300</v>
      </c>
      <c r="L40" s="252">
        <v>1300</v>
      </c>
      <c r="M40" t="s">
        <v>41</v>
      </c>
      <c r="N40" t="s">
        <v>58</v>
      </c>
      <c r="O40" s="5"/>
    </row>
    <row r="41" spans="1:15" x14ac:dyDescent="0.3">
      <c r="A41" t="s">
        <v>14</v>
      </c>
      <c r="B41" t="s">
        <v>57</v>
      </c>
      <c r="C41" t="s">
        <v>56</v>
      </c>
      <c r="D41" s="276" t="s">
        <v>28</v>
      </c>
      <c r="E41" t="s">
        <v>29</v>
      </c>
      <c r="F41" t="str">
        <f t="shared" si="0"/>
        <v>DCD01162899</v>
      </c>
      <c r="G41" t="str">
        <f t="shared" si="1"/>
        <v>DCD011628</v>
      </c>
      <c r="H41" s="264">
        <f>SUMIF('OBW Data Filtered'!$E:$E,'Operating Budget Worksheet'!$G41,'OBW Data Filtered'!F:F)</f>
        <v>256.76</v>
      </c>
      <c r="I41" s="264">
        <f>SUMIF('OBW Data Filtered'!$E:$E,'Operating Budget Worksheet'!$G41,'OBW Data Filtered'!G:G)</f>
        <v>225</v>
      </c>
      <c r="J41" s="264">
        <f>SUMIF('OBW Data Filtered'!$E:$E,'Operating Budget Worksheet'!$G41,'OBW Data Filtered'!H:H)</f>
        <v>50</v>
      </c>
      <c r="K41" s="1">
        <v>190</v>
      </c>
      <c r="L41" s="252">
        <v>190</v>
      </c>
      <c r="M41" t="s">
        <v>41</v>
      </c>
      <c r="N41" t="s">
        <v>58</v>
      </c>
      <c r="O41" s="5"/>
    </row>
    <row r="42" spans="1:15" x14ac:dyDescent="0.3">
      <c r="A42" t="s">
        <v>14</v>
      </c>
      <c r="B42" t="s">
        <v>57</v>
      </c>
      <c r="C42" t="s">
        <v>56</v>
      </c>
      <c r="D42" s="276" t="s">
        <v>54</v>
      </c>
      <c r="E42" t="s">
        <v>55</v>
      </c>
      <c r="F42" t="str">
        <f t="shared" si="0"/>
        <v>DCD011623B0</v>
      </c>
      <c r="G42" t="str">
        <f t="shared" si="1"/>
        <v>DCD011623</v>
      </c>
      <c r="H42" s="264">
        <f>SUMIF('OBW Data Filtered'!$E:$E,'Operating Budget Worksheet'!$G42,'OBW Data Filtered'!F:F)</f>
        <v>1552.66</v>
      </c>
      <c r="I42" s="264">
        <f>SUMIF('OBW Data Filtered'!$E:$E,'Operating Budget Worksheet'!$G42,'OBW Data Filtered'!G:G)</f>
        <v>1426.97</v>
      </c>
      <c r="J42" s="264">
        <f>SUMIF('OBW Data Filtered'!$E:$E,'Operating Budget Worksheet'!$G42,'OBW Data Filtered'!H:H)</f>
        <v>1449.2</v>
      </c>
      <c r="K42" s="1">
        <v>1140</v>
      </c>
      <c r="L42" s="252">
        <v>1140</v>
      </c>
      <c r="M42" t="s">
        <v>41</v>
      </c>
      <c r="N42" t="s">
        <v>58</v>
      </c>
      <c r="O42" s="5"/>
    </row>
    <row r="43" spans="1:15" x14ac:dyDescent="0.3">
      <c r="A43" t="s">
        <v>14</v>
      </c>
      <c r="B43" t="s">
        <v>57</v>
      </c>
      <c r="C43" t="s">
        <v>56</v>
      </c>
      <c r="D43" s="276" t="s">
        <v>11</v>
      </c>
      <c r="E43" t="s">
        <v>12</v>
      </c>
      <c r="F43" t="str">
        <f t="shared" ref="F43:F44" si="8">CONCATENATE(C43,D43)</f>
        <v>DCD01162199</v>
      </c>
      <c r="G43" t="str">
        <f t="shared" ref="G43:G44" si="9">CONCATENATE(C43,LEFT(D43,3))</f>
        <v>DCD011621</v>
      </c>
      <c r="H43" s="264">
        <f>SUMIF('OBW Data Filtered'!$E:$E,'Operating Budget Worksheet'!$G43,'OBW Data Filtered'!F:F)</f>
        <v>400</v>
      </c>
      <c r="I43" s="264">
        <f>SUMIF('OBW Data Filtered'!$E:$E,'Operating Budget Worksheet'!$G43,'OBW Data Filtered'!G:G)</f>
        <v>14.64</v>
      </c>
      <c r="J43" s="264">
        <f>SUMIF('OBW Data Filtered'!$E:$E,'Operating Budget Worksheet'!$G43,'OBW Data Filtered'!H:H)</f>
        <v>0</v>
      </c>
      <c r="L43" s="252"/>
      <c r="M43" t="s">
        <v>41</v>
      </c>
      <c r="N43" t="s">
        <v>58</v>
      </c>
      <c r="O43" s="5"/>
    </row>
    <row r="44" spans="1:15" x14ac:dyDescent="0.3">
      <c r="A44" t="s">
        <v>14</v>
      </c>
      <c r="B44" t="s">
        <v>57</v>
      </c>
      <c r="C44" t="s">
        <v>56</v>
      </c>
      <c r="D44" s="276" t="s">
        <v>43</v>
      </c>
      <c r="E44" t="s">
        <v>44</v>
      </c>
      <c r="F44" t="str">
        <f t="shared" si="8"/>
        <v>DCD01162799</v>
      </c>
      <c r="G44" t="str">
        <f t="shared" si="9"/>
        <v>DCD011627</v>
      </c>
      <c r="H44" s="264">
        <f>SUMIF('OBW Data Filtered'!$E:$E,'Operating Budget Worksheet'!$G44,'OBW Data Filtered'!F:F)</f>
        <v>0</v>
      </c>
      <c r="I44" s="264">
        <f>SUMIF('OBW Data Filtered'!$E:$E,'Operating Budget Worksheet'!$G44,'OBW Data Filtered'!G:G)</f>
        <v>0</v>
      </c>
      <c r="J44" s="264">
        <f>SUMIF('OBW Data Filtered'!$E:$E,'Operating Budget Worksheet'!$G44,'OBW Data Filtered'!H:H)</f>
        <v>337.81</v>
      </c>
      <c r="L44" s="252"/>
      <c r="M44" t="s">
        <v>41</v>
      </c>
      <c r="N44" t="s">
        <v>58</v>
      </c>
      <c r="O44" s="5"/>
    </row>
    <row r="45" spans="1:15" x14ac:dyDescent="0.3">
      <c r="A45" t="s">
        <v>61</v>
      </c>
      <c r="B45" t="s">
        <v>60</v>
      </c>
      <c r="C45" t="s">
        <v>59</v>
      </c>
      <c r="D45" s="276" t="s">
        <v>11</v>
      </c>
      <c r="E45" t="s">
        <v>12</v>
      </c>
      <c r="F45" t="str">
        <f t="shared" si="0"/>
        <v>DCO06162199</v>
      </c>
      <c r="G45" t="str">
        <f t="shared" si="1"/>
        <v>DCO061621</v>
      </c>
      <c r="H45" s="264">
        <f>SUMIF('OBW Data Filtered'!$E:$E,'Operating Budget Worksheet'!$G45,'OBW Data Filtered'!F:F)</f>
        <v>1372</v>
      </c>
      <c r="I45" s="264">
        <f>SUMIF('OBW Data Filtered'!$E:$E,'Operating Budget Worksheet'!$G45,'OBW Data Filtered'!G:G)</f>
        <v>441.44</v>
      </c>
      <c r="J45" s="264">
        <f>SUMIF('OBW Data Filtered'!$E:$E,'Operating Budget Worksheet'!$G45,'OBW Data Filtered'!H:H)</f>
        <v>585.77</v>
      </c>
      <c r="K45" s="1">
        <v>475</v>
      </c>
      <c r="L45" s="252">
        <v>475</v>
      </c>
      <c r="M45" t="s">
        <v>37</v>
      </c>
      <c r="N45" t="s">
        <v>62</v>
      </c>
      <c r="O45" s="5"/>
    </row>
    <row r="46" spans="1:15" x14ac:dyDescent="0.3">
      <c r="A46" t="s">
        <v>61</v>
      </c>
      <c r="B46" t="s">
        <v>60</v>
      </c>
      <c r="C46" t="s">
        <v>59</v>
      </c>
      <c r="D46" s="276" t="s">
        <v>16</v>
      </c>
      <c r="E46" t="s">
        <v>17</v>
      </c>
      <c r="F46" t="str">
        <f t="shared" si="0"/>
        <v>DCO06162299</v>
      </c>
      <c r="G46" t="str">
        <f t="shared" si="1"/>
        <v>DCO061622</v>
      </c>
      <c r="H46" s="264">
        <f>SUMIF('OBW Data Filtered'!$E:$E,'Operating Budget Worksheet'!$G46,'OBW Data Filtered'!F:F)</f>
        <v>10784.029999999999</v>
      </c>
      <c r="I46" s="264">
        <f>SUMIF('OBW Data Filtered'!$E:$E,'Operating Budget Worksheet'!$G46,'OBW Data Filtered'!G:G)</f>
        <v>6618.32</v>
      </c>
      <c r="J46" s="264">
        <f>SUMIF('OBW Data Filtered'!$E:$E,'Operating Budget Worksheet'!$G46,'OBW Data Filtered'!H:H)</f>
        <v>6943.42</v>
      </c>
      <c r="K46" s="1">
        <v>8505.73</v>
      </c>
      <c r="L46" s="252">
        <v>8505.73</v>
      </c>
      <c r="M46" t="s">
        <v>37</v>
      </c>
      <c r="N46" t="s">
        <v>62</v>
      </c>
      <c r="O46" s="5"/>
    </row>
    <row r="47" spans="1:15" x14ac:dyDescent="0.3">
      <c r="A47" t="s">
        <v>61</v>
      </c>
      <c r="B47" t="s">
        <v>60</v>
      </c>
      <c r="C47" t="s">
        <v>59</v>
      </c>
      <c r="D47" s="276" t="s">
        <v>18</v>
      </c>
      <c r="E47" t="s">
        <v>19</v>
      </c>
      <c r="F47" t="str">
        <f t="shared" si="0"/>
        <v>DCO06162399</v>
      </c>
      <c r="G47" t="str">
        <f t="shared" si="1"/>
        <v>DCO061623</v>
      </c>
      <c r="H47" s="264">
        <f>SUMIF('OBW Data Filtered'!$E:$E,'Operating Budget Worksheet'!$G47,'OBW Data Filtered'!F:F)</f>
        <v>2852.98</v>
      </c>
      <c r="I47" s="264">
        <f>SUMIF('OBW Data Filtered'!$E:$E,'Operating Budget Worksheet'!$G47,'OBW Data Filtered'!G:G)</f>
        <v>3161.7799999999997</v>
      </c>
      <c r="J47" s="264">
        <f>SUMIF('OBW Data Filtered'!$E:$E,'Operating Budget Worksheet'!$G47,'OBW Data Filtered'!H:H)</f>
        <v>3065.77</v>
      </c>
      <c r="K47" s="1">
        <v>2850</v>
      </c>
      <c r="L47" s="252">
        <v>2850</v>
      </c>
      <c r="M47" t="s">
        <v>37</v>
      </c>
      <c r="N47" t="s">
        <v>62</v>
      </c>
      <c r="O47" s="5"/>
    </row>
    <row r="48" spans="1:15" x14ac:dyDescent="0.3">
      <c r="A48" t="s">
        <v>61</v>
      </c>
      <c r="B48" t="s">
        <v>60</v>
      </c>
      <c r="C48" t="s">
        <v>59</v>
      </c>
      <c r="D48" s="276" t="s">
        <v>20</v>
      </c>
      <c r="E48" t="s">
        <v>21</v>
      </c>
      <c r="F48" t="str">
        <f t="shared" si="0"/>
        <v>DCO06162499</v>
      </c>
      <c r="G48" t="str">
        <f t="shared" si="1"/>
        <v>DCO061624</v>
      </c>
      <c r="H48" s="264">
        <f>SUMIF('OBW Data Filtered'!$E:$E,'Operating Budget Worksheet'!$G48,'OBW Data Filtered'!F:F)</f>
        <v>8955.0500000000011</v>
      </c>
      <c r="I48" s="264">
        <f>SUMIF('OBW Data Filtered'!$E:$E,'Operating Budget Worksheet'!$G48,'OBW Data Filtered'!G:G)</f>
        <v>7556.43</v>
      </c>
      <c r="J48" s="264">
        <f>SUMIF('OBW Data Filtered'!$E:$E,'Operating Budget Worksheet'!$G48,'OBW Data Filtered'!H:H)</f>
        <v>4681.34</v>
      </c>
      <c r="K48" s="1">
        <v>6175</v>
      </c>
      <c r="L48" s="252">
        <v>6175</v>
      </c>
      <c r="M48" t="s">
        <v>37</v>
      </c>
      <c r="N48" t="s">
        <v>62</v>
      </c>
      <c r="O48" s="5"/>
    </row>
    <row r="49" spans="1:15" x14ac:dyDescent="0.3">
      <c r="A49" t="s">
        <v>61</v>
      </c>
      <c r="B49" t="s">
        <v>60</v>
      </c>
      <c r="C49" t="s">
        <v>59</v>
      </c>
      <c r="D49" s="276" t="s">
        <v>28</v>
      </c>
      <c r="E49" t="s">
        <v>29</v>
      </c>
      <c r="F49" t="str">
        <f t="shared" si="0"/>
        <v>DCO06162899</v>
      </c>
      <c r="G49" t="str">
        <f t="shared" si="1"/>
        <v>DCO061628</v>
      </c>
      <c r="H49" s="264">
        <f>SUMIF('OBW Data Filtered'!$E:$E,'Operating Budget Worksheet'!$G49,'OBW Data Filtered'!F:F)</f>
        <v>2959.15</v>
      </c>
      <c r="I49" s="264">
        <f>SUMIF('OBW Data Filtered'!$E:$E,'Operating Budget Worksheet'!$G49,'OBW Data Filtered'!G:G)</f>
        <v>4140.55</v>
      </c>
      <c r="J49" s="264">
        <f>SUMIF('OBW Data Filtered'!$E:$E,'Operating Budget Worksheet'!$G49,'OBW Data Filtered'!H:H)</f>
        <v>2549.0500000000002</v>
      </c>
      <c r="K49" s="1">
        <v>950</v>
      </c>
      <c r="L49" s="252">
        <v>950</v>
      </c>
      <c r="M49" t="s">
        <v>37</v>
      </c>
      <c r="N49" t="s">
        <v>62</v>
      </c>
      <c r="O49" s="5"/>
    </row>
    <row r="50" spans="1:15" x14ac:dyDescent="0.3">
      <c r="A50" t="s">
        <v>14</v>
      </c>
      <c r="B50" t="s">
        <v>64</v>
      </c>
      <c r="C50" t="s">
        <v>63</v>
      </c>
      <c r="D50" s="276" t="s">
        <v>16</v>
      </c>
      <c r="E50" t="s">
        <v>17</v>
      </c>
      <c r="F50" t="str">
        <f t="shared" si="0"/>
        <v>DCS01162299</v>
      </c>
      <c r="G50" t="str">
        <f t="shared" si="1"/>
        <v>DCS011622</v>
      </c>
      <c r="H50" s="264">
        <f>SUMIF('OBW Data Filtered'!$E:$E,'Operating Budget Worksheet'!$G50,'OBW Data Filtered'!F:F)</f>
        <v>829.82</v>
      </c>
      <c r="I50" s="264">
        <f>SUMIF('OBW Data Filtered'!$E:$E,'Operating Budget Worksheet'!$G50,'OBW Data Filtered'!G:G)</f>
        <v>2546.5</v>
      </c>
      <c r="J50" s="264">
        <f>SUMIF('OBW Data Filtered'!$E:$E,'Operating Budget Worksheet'!$G50,'OBW Data Filtered'!H:H)</f>
        <v>0.6</v>
      </c>
      <c r="K50" s="1">
        <v>760</v>
      </c>
      <c r="L50" s="252">
        <v>760</v>
      </c>
      <c r="M50" t="s">
        <v>41</v>
      </c>
      <c r="N50" t="s">
        <v>53</v>
      </c>
      <c r="O50" s="5"/>
    </row>
    <row r="51" spans="1:15" x14ac:dyDescent="0.3">
      <c r="A51" t="s">
        <v>14</v>
      </c>
      <c r="B51" t="s">
        <v>64</v>
      </c>
      <c r="C51" t="s">
        <v>63</v>
      </c>
      <c r="D51" s="276" t="s">
        <v>18</v>
      </c>
      <c r="E51" t="s">
        <v>19</v>
      </c>
      <c r="F51" t="str">
        <f t="shared" si="0"/>
        <v>DCS01162399</v>
      </c>
      <c r="G51" t="str">
        <f t="shared" si="1"/>
        <v>DCS011623</v>
      </c>
      <c r="H51" s="264">
        <f>SUMIF('OBW Data Filtered'!$E:$E,'Operating Budget Worksheet'!$G51,'OBW Data Filtered'!F:F)</f>
        <v>415.86</v>
      </c>
      <c r="I51" s="264">
        <f>SUMIF('OBW Data Filtered'!$E:$E,'Operating Budget Worksheet'!$G51,'OBW Data Filtered'!G:G)</f>
        <v>1188</v>
      </c>
      <c r="J51" s="264">
        <f>SUMIF('OBW Data Filtered'!$E:$E,'Operating Budget Worksheet'!$G51,'OBW Data Filtered'!H:H)</f>
        <v>1089</v>
      </c>
      <c r="K51" s="1">
        <v>380</v>
      </c>
      <c r="L51" s="252">
        <v>380</v>
      </c>
      <c r="M51" t="s">
        <v>41</v>
      </c>
      <c r="N51" t="s">
        <v>53</v>
      </c>
      <c r="O51" s="5"/>
    </row>
    <row r="52" spans="1:15" x14ac:dyDescent="0.3">
      <c r="A52" t="s">
        <v>14</v>
      </c>
      <c r="B52" t="s">
        <v>64</v>
      </c>
      <c r="C52" t="s">
        <v>63</v>
      </c>
      <c r="D52" s="276" t="s">
        <v>28</v>
      </c>
      <c r="E52" t="s">
        <v>29</v>
      </c>
      <c r="F52" t="str">
        <f t="shared" si="0"/>
        <v>DCS01162899</v>
      </c>
      <c r="G52" t="str">
        <f t="shared" si="1"/>
        <v>DCS011628</v>
      </c>
      <c r="H52" s="264">
        <f>SUMIF('OBW Data Filtered'!$E:$E,'Operating Budget Worksheet'!$G52,'OBW Data Filtered'!F:F)</f>
        <v>2075</v>
      </c>
      <c r="I52" s="264">
        <f>SUMIF('OBW Data Filtered'!$E:$E,'Operating Budget Worksheet'!$G52,'OBW Data Filtered'!G:G)</f>
        <v>0</v>
      </c>
      <c r="J52" s="264">
        <f>SUMIF('OBW Data Filtered'!$E:$E,'Operating Budget Worksheet'!$G52,'OBW Data Filtered'!H:H)</f>
        <v>0</v>
      </c>
      <c r="K52" s="1">
        <v>475</v>
      </c>
      <c r="L52" s="252">
        <v>475</v>
      </c>
      <c r="M52" t="s">
        <v>41</v>
      </c>
      <c r="N52" t="s">
        <v>53</v>
      </c>
      <c r="O52" s="5"/>
    </row>
    <row r="53" spans="1:15" x14ac:dyDescent="0.3">
      <c r="A53" t="s">
        <v>14</v>
      </c>
      <c r="B53" t="s">
        <v>64</v>
      </c>
      <c r="C53" t="s">
        <v>63</v>
      </c>
      <c r="D53" s="276" t="s">
        <v>43</v>
      </c>
      <c r="E53" t="s">
        <v>44</v>
      </c>
      <c r="F53" t="str">
        <f t="shared" ref="F53" si="10">CONCATENATE(C53,D53)</f>
        <v>DCS01162799</v>
      </c>
      <c r="G53" t="str">
        <f t="shared" ref="G53" si="11">CONCATENATE(C53,LEFT(D53,3))</f>
        <v>DCS011627</v>
      </c>
      <c r="H53" s="264">
        <f>SUMIF('OBW Data Filtered'!$E:$E,'Operating Budget Worksheet'!$G53,'OBW Data Filtered'!F:F)</f>
        <v>0</v>
      </c>
      <c r="I53" s="264">
        <f>SUMIF('OBW Data Filtered'!$E:$E,'Operating Budget Worksheet'!$G53,'OBW Data Filtered'!G:G)</f>
        <v>0</v>
      </c>
      <c r="J53" s="264">
        <f>SUMIF('OBW Data Filtered'!$E:$E,'Operating Budget Worksheet'!$G53,'OBW Data Filtered'!H:H)</f>
        <v>0</v>
      </c>
      <c r="L53" s="252"/>
      <c r="M53" t="s">
        <v>41</v>
      </c>
      <c r="N53" t="s">
        <v>53</v>
      </c>
      <c r="O53" s="5"/>
    </row>
    <row r="54" spans="1:15" x14ac:dyDescent="0.3">
      <c r="A54" t="s">
        <v>14</v>
      </c>
      <c r="B54" t="s">
        <v>66</v>
      </c>
      <c r="C54" t="s">
        <v>65</v>
      </c>
      <c r="D54" s="276" t="s">
        <v>16</v>
      </c>
      <c r="E54" t="s">
        <v>17</v>
      </c>
      <c r="F54" t="str">
        <f t="shared" si="0"/>
        <v>DDF04162299</v>
      </c>
      <c r="G54" t="str">
        <f t="shared" si="1"/>
        <v>DDF041622</v>
      </c>
      <c r="H54" s="264">
        <f>SUMIF('OBW Data Filtered'!$E:$E,'Operating Budget Worksheet'!$G54,'OBW Data Filtered'!F:F)</f>
        <v>2928.21</v>
      </c>
      <c r="I54" s="264">
        <f>SUMIF('OBW Data Filtered'!$E:$E,'Operating Budget Worksheet'!$G54,'OBW Data Filtered'!G:G)</f>
        <v>3551.44</v>
      </c>
      <c r="J54" s="264">
        <f>SUMIF('OBW Data Filtered'!$E:$E,'Operating Budget Worksheet'!$G54,'OBW Data Filtered'!H:H)</f>
        <v>2709.06</v>
      </c>
      <c r="K54" s="1">
        <v>2185</v>
      </c>
      <c r="L54" s="252">
        <v>2185</v>
      </c>
      <c r="M54" t="s">
        <v>30</v>
      </c>
      <c r="N54" t="s">
        <v>58</v>
      </c>
      <c r="O54" s="5"/>
    </row>
    <row r="55" spans="1:15" x14ac:dyDescent="0.3">
      <c r="A55" t="s">
        <v>14</v>
      </c>
      <c r="B55" t="s">
        <v>66</v>
      </c>
      <c r="C55" t="s">
        <v>65</v>
      </c>
      <c r="D55" s="276" t="s">
        <v>18</v>
      </c>
      <c r="E55" t="s">
        <v>19</v>
      </c>
      <c r="F55" t="str">
        <f t="shared" si="0"/>
        <v>DDF04162399</v>
      </c>
      <c r="G55" t="str">
        <f t="shared" si="1"/>
        <v>DDF041623</v>
      </c>
      <c r="H55" s="264">
        <f>SUMIF('OBW Data Filtered'!$E:$E,'Operating Budget Worksheet'!$G55,'OBW Data Filtered'!F:F)</f>
        <v>1878.4399999999998</v>
      </c>
      <c r="I55" s="264">
        <f>SUMIF('OBW Data Filtered'!$E:$E,'Operating Budget Worksheet'!$G55,'OBW Data Filtered'!G:G)</f>
        <v>1866.8600000000001</v>
      </c>
      <c r="J55" s="264">
        <f>SUMIF('OBW Data Filtered'!$E:$E,'Operating Budget Worksheet'!$G55,'OBW Data Filtered'!H:H)</f>
        <v>1706.25</v>
      </c>
      <c r="K55" s="1">
        <v>2090</v>
      </c>
      <c r="L55" s="252">
        <v>2090</v>
      </c>
      <c r="M55" t="s">
        <v>30</v>
      </c>
      <c r="N55" t="s">
        <v>58</v>
      </c>
      <c r="O55" s="5"/>
    </row>
    <row r="56" spans="1:15" x14ac:dyDescent="0.3">
      <c r="A56" t="s">
        <v>14</v>
      </c>
      <c r="B56" t="s">
        <v>66</v>
      </c>
      <c r="C56" t="s">
        <v>65</v>
      </c>
      <c r="D56" s="276" t="s">
        <v>20</v>
      </c>
      <c r="E56" t="s">
        <v>21</v>
      </c>
      <c r="F56" t="str">
        <f t="shared" si="0"/>
        <v>DDF04162499</v>
      </c>
      <c r="G56" t="str">
        <f t="shared" si="1"/>
        <v>DDF041624</v>
      </c>
      <c r="H56" s="264">
        <f>SUMIF('OBW Data Filtered'!$E:$E,'Operating Budget Worksheet'!$G56,'OBW Data Filtered'!F:F)</f>
        <v>0</v>
      </c>
      <c r="I56" s="264">
        <f>SUMIF('OBW Data Filtered'!$E:$E,'Operating Budget Worksheet'!$G56,'OBW Data Filtered'!G:G)</f>
        <v>51.06</v>
      </c>
      <c r="J56" s="264">
        <f>SUMIF('OBW Data Filtered'!$E:$E,'Operating Budget Worksheet'!$G56,'OBW Data Filtered'!H:H)</f>
        <v>0</v>
      </c>
      <c r="K56" s="1">
        <v>230.69</v>
      </c>
      <c r="L56" s="252">
        <v>230.69</v>
      </c>
      <c r="M56" t="s">
        <v>30</v>
      </c>
      <c r="N56" t="s">
        <v>58</v>
      </c>
      <c r="O56" s="5"/>
    </row>
    <row r="57" spans="1:15" x14ac:dyDescent="0.3">
      <c r="A57" t="s">
        <v>14</v>
      </c>
      <c r="B57" t="s">
        <v>66</v>
      </c>
      <c r="C57" t="s">
        <v>65</v>
      </c>
      <c r="D57" s="276" t="s">
        <v>28</v>
      </c>
      <c r="E57" t="s">
        <v>29</v>
      </c>
      <c r="F57" t="str">
        <f t="shared" si="0"/>
        <v>DDF04162899</v>
      </c>
      <c r="G57" t="str">
        <f t="shared" si="1"/>
        <v>DDF041628</v>
      </c>
      <c r="H57" s="264">
        <f>SUMIF('OBW Data Filtered'!$E:$E,'Operating Budget Worksheet'!$G57,'OBW Data Filtered'!F:F)</f>
        <v>-12.54</v>
      </c>
      <c r="I57" s="264">
        <f>SUMIF('OBW Data Filtered'!$E:$E,'Operating Budget Worksheet'!$G57,'OBW Data Filtered'!G:G)</f>
        <v>66.900000000000006</v>
      </c>
      <c r="J57" s="264">
        <f>SUMIF('OBW Data Filtered'!$E:$E,'Operating Budget Worksheet'!$G57,'OBW Data Filtered'!H:H)</f>
        <v>0</v>
      </c>
      <c r="K57" s="1">
        <v>51.64</v>
      </c>
      <c r="L57" s="252">
        <v>51.64</v>
      </c>
      <c r="M57" t="s">
        <v>30</v>
      </c>
      <c r="N57" t="s">
        <v>58</v>
      </c>
      <c r="O57" s="5"/>
    </row>
    <row r="58" spans="1:15" x14ac:dyDescent="0.3">
      <c r="A58" t="s">
        <v>14</v>
      </c>
      <c r="B58" t="s">
        <v>66</v>
      </c>
      <c r="C58" t="s">
        <v>65</v>
      </c>
      <c r="D58" s="276" t="s">
        <v>11</v>
      </c>
      <c r="E58" t="s">
        <v>12</v>
      </c>
      <c r="F58" t="str">
        <f t="shared" ref="F58:F59" si="12">CONCATENATE(C58,D58)</f>
        <v>DDF04162199</v>
      </c>
      <c r="G58" t="str">
        <f t="shared" ref="G58:G59" si="13">CONCATENATE(C58,LEFT(D58,3))</f>
        <v>DDF041621</v>
      </c>
      <c r="H58" s="264">
        <f>SUMIF('OBW Data Filtered'!$E:$E,'Operating Budget Worksheet'!$G58,'OBW Data Filtered'!F:F)</f>
        <v>17</v>
      </c>
      <c r="I58" s="264">
        <f>SUMIF('OBW Data Filtered'!$E:$E,'Operating Budget Worksheet'!$G58,'OBW Data Filtered'!G:G)</f>
        <v>0</v>
      </c>
      <c r="J58" s="264">
        <f>SUMIF('OBW Data Filtered'!$E:$E,'Operating Budget Worksheet'!$G58,'OBW Data Filtered'!H:H)</f>
        <v>26.37</v>
      </c>
      <c r="L58" s="252"/>
      <c r="M58" t="s">
        <v>30</v>
      </c>
      <c r="N58" t="s">
        <v>58</v>
      </c>
      <c r="O58" s="5"/>
    </row>
    <row r="59" spans="1:15" x14ac:dyDescent="0.3">
      <c r="A59" t="s">
        <v>14</v>
      </c>
      <c r="B59" t="s">
        <v>66</v>
      </c>
      <c r="C59" t="s">
        <v>65</v>
      </c>
      <c r="D59" s="276" t="s">
        <v>43</v>
      </c>
      <c r="E59" t="s">
        <v>44</v>
      </c>
      <c r="F59" t="str">
        <f t="shared" si="12"/>
        <v>DDF04162799</v>
      </c>
      <c r="G59" t="str">
        <f t="shared" si="13"/>
        <v>DDF041627</v>
      </c>
      <c r="H59" s="264">
        <f>SUMIF('OBW Data Filtered'!$E:$E,'Operating Budget Worksheet'!$G59,'OBW Data Filtered'!F:F)</f>
        <v>60</v>
      </c>
      <c r="I59" s="264">
        <f>SUMIF('OBW Data Filtered'!$E:$E,'Operating Budget Worksheet'!$G59,'OBW Data Filtered'!G:G)</f>
        <v>12</v>
      </c>
      <c r="J59" s="264">
        <f>SUMIF('OBW Data Filtered'!$E:$E,'Operating Budget Worksheet'!$G59,'OBW Data Filtered'!H:H)</f>
        <v>150</v>
      </c>
      <c r="L59" s="252"/>
      <c r="M59" t="s">
        <v>30</v>
      </c>
      <c r="N59" t="s">
        <v>58</v>
      </c>
      <c r="O59" s="5"/>
    </row>
    <row r="60" spans="1:15" x14ac:dyDescent="0.3">
      <c r="A60" t="s">
        <v>69</v>
      </c>
      <c r="B60" t="s">
        <v>68</v>
      </c>
      <c r="C60" t="s">
        <v>67</v>
      </c>
      <c r="D60" s="276" t="s">
        <v>11</v>
      </c>
      <c r="E60" t="s">
        <v>12</v>
      </c>
      <c r="F60" t="str">
        <f t="shared" si="0"/>
        <v>DDV06162199</v>
      </c>
      <c r="G60" t="str">
        <f t="shared" si="1"/>
        <v>DDV061621</v>
      </c>
      <c r="H60" s="264">
        <f>SUMIF('OBW Data Filtered'!$E:$E,'Operating Budget Worksheet'!$G60,'OBW Data Filtered'!F:F)</f>
        <v>8443.89</v>
      </c>
      <c r="I60" s="264">
        <f>SUMIF('OBW Data Filtered'!$E:$E,'Operating Budget Worksheet'!$G60,'OBW Data Filtered'!G:G)</f>
        <v>10000</v>
      </c>
      <c r="J60" s="264">
        <f>SUMIF('OBW Data Filtered'!$E:$E,'Operating Budget Worksheet'!$G60,'OBW Data Filtered'!H:H)</f>
        <v>10000</v>
      </c>
      <c r="K60" s="1">
        <v>10000</v>
      </c>
      <c r="L60" s="252">
        <v>10000</v>
      </c>
      <c r="M60" t="s">
        <v>37</v>
      </c>
      <c r="N60" t="s">
        <v>70</v>
      </c>
      <c r="O60" s="5"/>
    </row>
    <row r="61" spans="1:15" x14ac:dyDescent="0.3">
      <c r="A61" t="s">
        <v>69</v>
      </c>
      <c r="B61" t="s">
        <v>68</v>
      </c>
      <c r="C61" t="s">
        <v>67</v>
      </c>
      <c r="D61" s="276" t="s">
        <v>16</v>
      </c>
      <c r="E61" t="s">
        <v>17</v>
      </c>
      <c r="F61" t="str">
        <f t="shared" si="0"/>
        <v>DDV06162299</v>
      </c>
      <c r="G61" t="str">
        <f t="shared" si="1"/>
        <v>DDV061622</v>
      </c>
      <c r="H61" s="264">
        <f>SUMIF('OBW Data Filtered'!$E:$E,'Operating Budget Worksheet'!$G61,'OBW Data Filtered'!F:F)</f>
        <v>4654.2700000000004</v>
      </c>
      <c r="I61" s="264">
        <f>SUMIF('OBW Data Filtered'!$E:$E,'Operating Budget Worksheet'!$G61,'OBW Data Filtered'!G:G)</f>
        <v>2953</v>
      </c>
      <c r="J61" s="264">
        <f>SUMIF('OBW Data Filtered'!$E:$E,'Operating Budget Worksheet'!$G61,'OBW Data Filtered'!H:H)</f>
        <v>3516.95</v>
      </c>
      <c r="K61" s="1">
        <v>4500</v>
      </c>
      <c r="L61" s="252">
        <v>4500</v>
      </c>
      <c r="M61" t="s">
        <v>37</v>
      </c>
      <c r="N61" t="s">
        <v>70</v>
      </c>
      <c r="O61" s="5"/>
    </row>
    <row r="62" spans="1:15" x14ac:dyDescent="0.3">
      <c r="A62" t="s">
        <v>69</v>
      </c>
      <c r="B62" t="s">
        <v>68</v>
      </c>
      <c r="C62" t="s">
        <v>67</v>
      </c>
      <c r="D62" s="276" t="s">
        <v>18</v>
      </c>
      <c r="E62" t="s">
        <v>19</v>
      </c>
      <c r="F62" t="str">
        <f t="shared" si="0"/>
        <v>DDV06162399</v>
      </c>
      <c r="G62" t="str">
        <f t="shared" si="1"/>
        <v>DDV061623</v>
      </c>
      <c r="H62" s="264">
        <f>SUMIF('OBW Data Filtered'!$E:$E,'Operating Budget Worksheet'!$G62,'OBW Data Filtered'!F:F)</f>
        <v>1946.79</v>
      </c>
      <c r="I62" s="264">
        <f>SUMIF('OBW Data Filtered'!$E:$E,'Operating Budget Worksheet'!$G62,'OBW Data Filtered'!G:G)</f>
        <v>2228.1799999999998</v>
      </c>
      <c r="J62" s="264">
        <f>SUMIF('OBW Data Filtered'!$E:$E,'Operating Budget Worksheet'!$G62,'OBW Data Filtered'!H:H)</f>
        <v>1980</v>
      </c>
      <c r="K62" s="1">
        <v>2000</v>
      </c>
      <c r="L62" s="252">
        <v>2000</v>
      </c>
      <c r="M62" t="s">
        <v>37</v>
      </c>
      <c r="N62" t="s">
        <v>70</v>
      </c>
      <c r="O62" s="5"/>
    </row>
    <row r="63" spans="1:15" x14ac:dyDescent="0.3">
      <c r="A63" t="s">
        <v>69</v>
      </c>
      <c r="B63" t="s">
        <v>68</v>
      </c>
      <c r="C63" t="s">
        <v>67</v>
      </c>
      <c r="D63" s="276" t="s">
        <v>28</v>
      </c>
      <c r="E63" t="s">
        <v>29</v>
      </c>
      <c r="F63" t="str">
        <f t="shared" si="0"/>
        <v>DDV06162899</v>
      </c>
      <c r="G63" t="str">
        <f t="shared" si="1"/>
        <v>DDV061628</v>
      </c>
      <c r="H63" s="264">
        <f>SUMIF('OBW Data Filtered'!$E:$E,'Operating Budget Worksheet'!$G63,'OBW Data Filtered'!F:F)</f>
        <v>10893.82</v>
      </c>
      <c r="I63" s="264">
        <f>SUMIF('OBW Data Filtered'!$E:$E,'Operating Budget Worksheet'!$G63,'OBW Data Filtered'!G:G)</f>
        <v>12133.24</v>
      </c>
      <c r="J63" s="264">
        <f>SUMIF('OBW Data Filtered'!$E:$E,'Operating Budget Worksheet'!$G63,'OBW Data Filtered'!H:H)</f>
        <v>11321.8</v>
      </c>
      <c r="K63" s="1">
        <v>9150</v>
      </c>
      <c r="L63" s="252">
        <v>9150</v>
      </c>
      <c r="M63" t="s">
        <v>37</v>
      </c>
      <c r="N63" t="s">
        <v>70</v>
      </c>
      <c r="O63" s="5"/>
    </row>
    <row r="64" spans="1:15" x14ac:dyDescent="0.3">
      <c r="A64" t="s">
        <v>31</v>
      </c>
      <c r="B64" t="s">
        <v>72</v>
      </c>
      <c r="C64" t="s">
        <v>71</v>
      </c>
      <c r="D64" s="276" t="s">
        <v>73</v>
      </c>
      <c r="E64" t="s">
        <v>74</v>
      </c>
      <c r="F64" t="str">
        <f t="shared" si="0"/>
        <v>DEB01161499</v>
      </c>
      <c r="G64" t="str">
        <f t="shared" si="1"/>
        <v>DEB011614</v>
      </c>
      <c r="H64" s="264">
        <f>SUMIF('OBW Data Filtered'!$E:$E,'Operating Budget Worksheet'!$G64,'OBW Data Filtered'!F:F)</f>
        <v>0</v>
      </c>
      <c r="I64" s="264">
        <f>SUMIF('OBW Data Filtered'!$E:$E,'Operating Budget Worksheet'!$G64,'OBW Data Filtered'!G:G)</f>
        <v>0</v>
      </c>
      <c r="J64" s="264">
        <f>SUMIF('OBW Data Filtered'!$E:$E,'Operating Budget Worksheet'!$G64,'OBW Data Filtered'!H:H)</f>
        <v>0</v>
      </c>
      <c r="K64" s="1">
        <v>1861605</v>
      </c>
      <c r="L64" s="1">
        <v>1861605</v>
      </c>
      <c r="M64" t="s">
        <v>41</v>
      </c>
      <c r="N64" t="s">
        <v>48</v>
      </c>
      <c r="O64" s="5"/>
    </row>
    <row r="65" spans="1:15" x14ac:dyDescent="0.3">
      <c r="A65" t="s">
        <v>31</v>
      </c>
      <c r="B65" t="s">
        <v>76</v>
      </c>
      <c r="C65" t="s">
        <v>75</v>
      </c>
      <c r="D65" s="276" t="s">
        <v>73</v>
      </c>
      <c r="E65" t="s">
        <v>74</v>
      </c>
      <c r="F65" t="str">
        <f t="shared" si="0"/>
        <v>DEB04161499</v>
      </c>
      <c r="G65" t="str">
        <f t="shared" si="1"/>
        <v>DEB041614</v>
      </c>
      <c r="H65" s="264">
        <f>SUMIF('OBW Data Filtered'!$E:$E,'Operating Budget Worksheet'!$G65,'OBW Data Filtered'!F:F)</f>
        <v>0</v>
      </c>
      <c r="I65" s="264">
        <f>SUMIF('OBW Data Filtered'!$E:$E,'Operating Budget Worksheet'!$G65,'OBW Data Filtered'!G:G)</f>
        <v>0</v>
      </c>
      <c r="J65" s="264">
        <f>SUMIF('OBW Data Filtered'!$E:$E,'Operating Budget Worksheet'!$G65,'OBW Data Filtered'!H:H)</f>
        <v>0</v>
      </c>
      <c r="K65" s="1">
        <v>242729</v>
      </c>
      <c r="L65" s="1">
        <v>242729</v>
      </c>
      <c r="M65" t="s">
        <v>30</v>
      </c>
      <c r="N65" t="s">
        <v>48</v>
      </c>
      <c r="O65" s="5"/>
    </row>
    <row r="66" spans="1:15" x14ac:dyDescent="0.3">
      <c r="A66" t="s">
        <v>31</v>
      </c>
      <c r="B66" t="s">
        <v>78</v>
      </c>
      <c r="C66" t="s">
        <v>77</v>
      </c>
      <c r="D66" s="276" t="s">
        <v>73</v>
      </c>
      <c r="E66" t="s">
        <v>74</v>
      </c>
      <c r="F66" t="str">
        <f t="shared" si="0"/>
        <v>DEB05161499</v>
      </c>
      <c r="G66" t="str">
        <f t="shared" si="1"/>
        <v>DEB051614</v>
      </c>
      <c r="H66" s="264">
        <f>SUMIF('OBW Data Filtered'!$E:$E,'Operating Budget Worksheet'!$G66,'OBW Data Filtered'!F:F)</f>
        <v>0</v>
      </c>
      <c r="I66" s="264">
        <f>SUMIF('OBW Data Filtered'!$E:$E,'Operating Budget Worksheet'!$G66,'OBW Data Filtered'!G:G)</f>
        <v>0</v>
      </c>
      <c r="J66" s="264">
        <f>SUMIF('OBW Data Filtered'!$E:$E,'Operating Budget Worksheet'!$G66,'OBW Data Filtered'!H:H)</f>
        <v>0</v>
      </c>
      <c r="K66" s="1">
        <v>504016</v>
      </c>
      <c r="L66" s="1">
        <v>504016</v>
      </c>
      <c r="M66" t="s">
        <v>13</v>
      </c>
      <c r="N66" t="s">
        <v>48</v>
      </c>
      <c r="O66" s="5"/>
    </row>
    <row r="67" spans="1:15" x14ac:dyDescent="0.3">
      <c r="A67" t="s">
        <v>31</v>
      </c>
      <c r="B67" t="s">
        <v>80</v>
      </c>
      <c r="C67" t="s">
        <v>79</v>
      </c>
      <c r="D67" s="276" t="s">
        <v>73</v>
      </c>
      <c r="E67" t="s">
        <v>74</v>
      </c>
      <c r="F67" t="str">
        <f t="shared" si="0"/>
        <v>DEB06161499</v>
      </c>
      <c r="G67" t="str">
        <f t="shared" si="1"/>
        <v>DEB061614</v>
      </c>
      <c r="H67" s="264">
        <f>SUMIF('OBW Data Filtered'!$E:$E,'Operating Budget Worksheet'!$G67,'OBW Data Filtered'!F:F)</f>
        <v>0</v>
      </c>
      <c r="I67" s="264">
        <f>SUMIF('OBW Data Filtered'!$E:$E,'Operating Budget Worksheet'!$G67,'OBW Data Filtered'!G:G)</f>
        <v>0</v>
      </c>
      <c r="J67" s="264">
        <f>SUMIF('OBW Data Filtered'!$E:$E,'Operating Budget Worksheet'!$G67,'OBW Data Filtered'!H:H)</f>
        <v>0</v>
      </c>
      <c r="K67" s="1">
        <v>360796</v>
      </c>
      <c r="L67" s="1">
        <v>360796</v>
      </c>
      <c r="M67" t="s">
        <v>37</v>
      </c>
      <c r="N67" t="s">
        <v>48</v>
      </c>
      <c r="O67" s="5"/>
    </row>
    <row r="68" spans="1:15" x14ac:dyDescent="0.3">
      <c r="A68" t="s">
        <v>31</v>
      </c>
      <c r="B68" t="s">
        <v>82</v>
      </c>
      <c r="C68" t="s">
        <v>81</v>
      </c>
      <c r="D68" s="276" t="s">
        <v>73</v>
      </c>
      <c r="E68" t="s">
        <v>74</v>
      </c>
      <c r="F68" t="str">
        <f t="shared" si="0"/>
        <v>DEB07161499</v>
      </c>
      <c r="G68" t="str">
        <f t="shared" si="1"/>
        <v>DEB071614</v>
      </c>
      <c r="H68" s="264">
        <f>SUMIF('OBW Data Filtered'!$E:$E,'Operating Budget Worksheet'!$G68,'OBW Data Filtered'!F:F)</f>
        <v>0</v>
      </c>
      <c r="I68" s="264">
        <f>SUMIF('OBW Data Filtered'!$E:$E,'Operating Budget Worksheet'!$G68,'OBW Data Filtered'!G:G)</f>
        <v>0</v>
      </c>
      <c r="J68" s="264">
        <f>SUMIF('OBW Data Filtered'!$E:$E,'Operating Budget Worksheet'!$G68,'OBW Data Filtered'!H:H)</f>
        <v>0</v>
      </c>
      <c r="K68" s="1">
        <v>322375</v>
      </c>
      <c r="L68" s="1">
        <v>322375</v>
      </c>
      <c r="M68" t="s">
        <v>83</v>
      </c>
      <c r="N68" t="s">
        <v>48</v>
      </c>
      <c r="O68" s="5"/>
    </row>
    <row r="69" spans="1:15" x14ac:dyDescent="0.3">
      <c r="A69" t="s">
        <v>69</v>
      </c>
      <c r="B69" t="s">
        <v>68</v>
      </c>
      <c r="C69" t="s">
        <v>67</v>
      </c>
      <c r="D69" s="276" t="s">
        <v>20</v>
      </c>
      <c r="E69" t="s">
        <v>21</v>
      </c>
      <c r="F69" t="str">
        <f t="shared" ref="F69:F71" si="14">CONCATENATE(C69,D69)</f>
        <v>DDV06162499</v>
      </c>
      <c r="G69" t="str">
        <f t="shared" ref="G69:G71" si="15">CONCATENATE(C69,LEFT(D69,3))</f>
        <v>DDV061624</v>
      </c>
      <c r="H69" s="264">
        <f>SUMIF('OBW Data Filtered'!$E:$E,'Operating Budget Worksheet'!$G69,'OBW Data Filtered'!F:F)</f>
        <v>1541.2199999999998</v>
      </c>
      <c r="I69" s="264">
        <f>SUMIF('OBW Data Filtered'!$E:$E,'Operating Budget Worksheet'!$G69,'OBW Data Filtered'!G:G)</f>
        <v>0</v>
      </c>
      <c r="J69" s="264">
        <f>SUMIF('OBW Data Filtered'!$E:$E,'Operating Budget Worksheet'!$G69,'OBW Data Filtered'!H:H)</f>
        <v>0</v>
      </c>
      <c r="L69" s="252"/>
      <c r="M69" t="s">
        <v>37</v>
      </c>
      <c r="N69" t="s">
        <v>70</v>
      </c>
      <c r="O69" s="5"/>
    </row>
    <row r="70" spans="1:15" x14ac:dyDescent="0.3">
      <c r="A70" t="s">
        <v>69</v>
      </c>
      <c r="B70" t="s">
        <v>68</v>
      </c>
      <c r="C70" t="s">
        <v>67</v>
      </c>
      <c r="D70" s="276" t="s">
        <v>86</v>
      </c>
      <c r="E70" t="s">
        <v>87</v>
      </c>
      <c r="F70" t="str">
        <f t="shared" si="14"/>
        <v>DDV06162528</v>
      </c>
      <c r="G70" t="str">
        <f t="shared" si="15"/>
        <v>DDV061625</v>
      </c>
      <c r="H70" s="264">
        <f>SUMIF('OBW Data Filtered'!$E:$E,'Operating Budget Worksheet'!$G70,'OBW Data Filtered'!F:F)</f>
        <v>0</v>
      </c>
      <c r="I70" s="264">
        <f>SUMIF('OBW Data Filtered'!$E:$E,'Operating Budget Worksheet'!$G70,'OBW Data Filtered'!G:G)</f>
        <v>0</v>
      </c>
      <c r="J70" s="264">
        <f>SUMIF('OBW Data Filtered'!$E:$E,'Operating Budget Worksheet'!$G70,'OBW Data Filtered'!H:H)</f>
        <v>994.18</v>
      </c>
      <c r="L70" s="252"/>
      <c r="M70" t="s">
        <v>37</v>
      </c>
      <c r="N70" t="s">
        <v>70</v>
      </c>
      <c r="O70" s="5"/>
    </row>
    <row r="71" spans="1:15" x14ac:dyDescent="0.3">
      <c r="A71" t="s">
        <v>69</v>
      </c>
      <c r="B71" t="s">
        <v>68</v>
      </c>
      <c r="C71" t="s">
        <v>67</v>
      </c>
      <c r="D71" s="276" t="s">
        <v>43</v>
      </c>
      <c r="E71" t="s">
        <v>44</v>
      </c>
      <c r="F71" t="str">
        <f t="shared" si="14"/>
        <v>DDV06162799</v>
      </c>
      <c r="G71" t="str">
        <f t="shared" si="15"/>
        <v>DDV061627</v>
      </c>
      <c r="H71" s="264">
        <f>SUMIF('OBW Data Filtered'!$E:$E,'Operating Budget Worksheet'!$G71,'OBW Data Filtered'!F:F)</f>
        <v>0</v>
      </c>
      <c r="I71" s="264">
        <f>SUMIF('OBW Data Filtered'!$E:$E,'Operating Budget Worksheet'!$G71,'OBW Data Filtered'!G:G)</f>
        <v>0</v>
      </c>
      <c r="J71" s="264">
        <f>SUMIF('OBW Data Filtered'!$E:$E,'Operating Budget Worksheet'!$G71,'OBW Data Filtered'!H:H)</f>
        <v>102.54</v>
      </c>
      <c r="L71" s="252"/>
      <c r="M71" t="s">
        <v>37</v>
      </c>
      <c r="N71" t="s">
        <v>70</v>
      </c>
      <c r="O71" s="5"/>
    </row>
    <row r="72" spans="1:15" x14ac:dyDescent="0.3">
      <c r="A72" t="s">
        <v>14</v>
      </c>
      <c r="B72" t="s">
        <v>85</v>
      </c>
      <c r="C72" t="s">
        <v>84</v>
      </c>
      <c r="D72" s="276" t="s">
        <v>86</v>
      </c>
      <c r="E72" t="s">
        <v>87</v>
      </c>
      <c r="F72" t="str">
        <f t="shared" si="0"/>
        <v>DEC01162528</v>
      </c>
      <c r="G72" t="str">
        <f t="shared" si="1"/>
        <v>DEC011625</v>
      </c>
      <c r="H72" s="264">
        <f>SUMIF('OBW Data Filtered'!$E:$E,'Operating Budget Worksheet'!$G72,'OBW Data Filtered'!F:F)</f>
        <v>5100</v>
      </c>
      <c r="I72" s="264">
        <f>SUMIF('OBW Data Filtered'!$E:$E,'Operating Budget Worksheet'!$G72,'OBW Data Filtered'!G:G)</f>
        <v>5100</v>
      </c>
      <c r="J72" s="264">
        <f>SUMIF('OBW Data Filtered'!$E:$E,'Operating Budget Worksheet'!$G72,'OBW Data Filtered'!H:H)</f>
        <v>5100</v>
      </c>
      <c r="K72" s="1">
        <v>5100</v>
      </c>
      <c r="L72" s="252">
        <v>5100</v>
      </c>
      <c r="M72" t="s">
        <v>41</v>
      </c>
      <c r="N72" t="s">
        <v>58</v>
      </c>
      <c r="O72" s="5"/>
    </row>
    <row r="73" spans="1:15" x14ac:dyDescent="0.3">
      <c r="A73" t="s">
        <v>14</v>
      </c>
      <c r="B73" t="s">
        <v>85</v>
      </c>
      <c r="C73" t="s">
        <v>84</v>
      </c>
      <c r="D73" s="276" t="s">
        <v>16</v>
      </c>
      <c r="E73" t="s">
        <v>17</v>
      </c>
      <c r="F73" t="str">
        <f t="shared" ref="F73:F76" si="16">CONCATENATE(C73,D73)</f>
        <v>DEC01162299</v>
      </c>
      <c r="G73" t="str">
        <f t="shared" ref="G73:G76" si="17">CONCATENATE(C73,LEFT(D73,3))</f>
        <v>DEC011622</v>
      </c>
      <c r="H73" s="264">
        <f>SUMIF('OBW Data Filtered'!$E:$E,'Operating Budget Worksheet'!$G73,'OBW Data Filtered'!F:F)</f>
        <v>0</v>
      </c>
      <c r="I73" s="264">
        <f>SUMIF('OBW Data Filtered'!$E:$E,'Operating Budget Worksheet'!$G73,'OBW Data Filtered'!G:G)</f>
        <v>0</v>
      </c>
      <c r="J73" s="264">
        <f>SUMIF('OBW Data Filtered'!$E:$E,'Operating Budget Worksheet'!$G73,'OBW Data Filtered'!H:H)</f>
        <v>0</v>
      </c>
      <c r="L73" s="252"/>
      <c r="M73" t="s">
        <v>41</v>
      </c>
      <c r="N73" t="s">
        <v>58</v>
      </c>
      <c r="O73" s="5"/>
    </row>
    <row r="74" spans="1:15" x14ac:dyDescent="0.3">
      <c r="A74" t="s">
        <v>14</v>
      </c>
      <c r="B74" t="s">
        <v>85</v>
      </c>
      <c r="C74" t="s">
        <v>84</v>
      </c>
      <c r="D74" s="276" t="s">
        <v>18</v>
      </c>
      <c r="E74" t="s">
        <v>19</v>
      </c>
      <c r="F74" t="str">
        <f t="shared" si="16"/>
        <v>DEC01162399</v>
      </c>
      <c r="G74" t="str">
        <f t="shared" si="17"/>
        <v>DEC011623</v>
      </c>
      <c r="H74" s="264">
        <f>SUMIF('OBW Data Filtered'!$E:$E,'Operating Budget Worksheet'!$G74,'OBW Data Filtered'!F:F)</f>
        <v>0</v>
      </c>
      <c r="I74" s="264">
        <f>SUMIF('OBW Data Filtered'!$E:$E,'Operating Budget Worksheet'!$G74,'OBW Data Filtered'!G:G)</f>
        <v>0</v>
      </c>
      <c r="J74" s="264">
        <f>SUMIF('OBW Data Filtered'!$E:$E,'Operating Budget Worksheet'!$G74,'OBW Data Filtered'!H:H)</f>
        <v>0</v>
      </c>
      <c r="L74" s="252"/>
      <c r="M74" t="s">
        <v>41</v>
      </c>
      <c r="N74" t="s">
        <v>58</v>
      </c>
      <c r="O74" s="5"/>
    </row>
    <row r="75" spans="1:15" x14ac:dyDescent="0.3">
      <c r="A75" t="s">
        <v>14</v>
      </c>
      <c r="B75" t="s">
        <v>85</v>
      </c>
      <c r="C75" t="s">
        <v>84</v>
      </c>
      <c r="D75" s="276" t="s">
        <v>20</v>
      </c>
      <c r="E75" t="s">
        <v>21</v>
      </c>
      <c r="F75" t="str">
        <f t="shared" si="16"/>
        <v>DEC01162499</v>
      </c>
      <c r="G75" t="str">
        <f t="shared" si="17"/>
        <v>DEC011624</v>
      </c>
      <c r="H75" s="264">
        <f>SUMIF('OBW Data Filtered'!$E:$E,'Operating Budget Worksheet'!$G75,'OBW Data Filtered'!F:F)</f>
        <v>0</v>
      </c>
      <c r="I75" s="264">
        <f>SUMIF('OBW Data Filtered'!$E:$E,'Operating Budget Worksheet'!$G75,'OBW Data Filtered'!G:G)</f>
        <v>0</v>
      </c>
      <c r="J75" s="264">
        <f>SUMIF('OBW Data Filtered'!$E:$E,'Operating Budget Worksheet'!$G75,'OBW Data Filtered'!H:H)</f>
        <v>99.53</v>
      </c>
      <c r="L75" s="252"/>
      <c r="M75" t="s">
        <v>41</v>
      </c>
      <c r="N75" t="s">
        <v>58</v>
      </c>
      <c r="O75" s="5"/>
    </row>
    <row r="76" spans="1:15" x14ac:dyDescent="0.3">
      <c r="A76" t="s">
        <v>14</v>
      </c>
      <c r="B76" t="s">
        <v>85</v>
      </c>
      <c r="C76" t="s">
        <v>84</v>
      </c>
      <c r="D76" s="276" t="s">
        <v>43</v>
      </c>
      <c r="E76" t="s">
        <v>44</v>
      </c>
      <c r="F76" t="str">
        <f t="shared" si="16"/>
        <v>DEC01162799</v>
      </c>
      <c r="G76" t="str">
        <f t="shared" si="17"/>
        <v>DEC011627</v>
      </c>
      <c r="H76" s="264">
        <f>SUMIF('OBW Data Filtered'!$E:$E,'Operating Budget Worksheet'!$G76,'OBW Data Filtered'!F:F)</f>
        <v>0</v>
      </c>
      <c r="I76" s="264">
        <f>SUMIF('OBW Data Filtered'!$E:$E,'Operating Budget Worksheet'!$G76,'OBW Data Filtered'!G:G)</f>
        <v>0</v>
      </c>
      <c r="J76" s="264">
        <f>SUMIF('OBW Data Filtered'!$E:$E,'Operating Budget Worksheet'!$G76,'OBW Data Filtered'!H:H)</f>
        <v>0</v>
      </c>
      <c r="L76" s="252"/>
      <c r="M76" t="s">
        <v>41</v>
      </c>
      <c r="N76" t="s">
        <v>58</v>
      </c>
      <c r="O76" s="5"/>
    </row>
    <row r="77" spans="1:15" x14ac:dyDescent="0.3">
      <c r="A77" t="s">
        <v>14</v>
      </c>
      <c r="B77" t="s">
        <v>89</v>
      </c>
      <c r="C77" t="s">
        <v>88</v>
      </c>
      <c r="D77" s="276" t="s">
        <v>16</v>
      </c>
      <c r="E77" t="s">
        <v>17</v>
      </c>
      <c r="F77" t="str">
        <f t="shared" si="0"/>
        <v>DED01162299</v>
      </c>
      <c r="G77" t="str">
        <f t="shared" si="1"/>
        <v>DED011622</v>
      </c>
      <c r="H77" s="264">
        <f>SUMIF('OBW Data Filtered'!$E:$E,'Operating Budget Worksheet'!$G77,'OBW Data Filtered'!F:F)</f>
        <v>11087.75</v>
      </c>
      <c r="I77" s="264">
        <f>SUMIF('OBW Data Filtered'!$E:$E,'Operating Budget Worksheet'!$G77,'OBW Data Filtered'!G:G)</f>
        <v>10504.9</v>
      </c>
      <c r="J77" s="264">
        <f>SUMIF('OBW Data Filtered'!$E:$E,'Operating Budget Worksheet'!$G77,'OBW Data Filtered'!H:H)</f>
        <v>9546.4000000000015</v>
      </c>
      <c r="K77" s="1">
        <v>10925.78</v>
      </c>
      <c r="L77" s="252">
        <v>10925.78</v>
      </c>
      <c r="M77" t="s">
        <v>41</v>
      </c>
      <c r="N77" t="s">
        <v>58</v>
      </c>
      <c r="O77" s="5"/>
    </row>
    <row r="78" spans="1:15" x14ac:dyDescent="0.3">
      <c r="A78" t="s">
        <v>14</v>
      </c>
      <c r="B78" t="s">
        <v>89</v>
      </c>
      <c r="C78" t="s">
        <v>88</v>
      </c>
      <c r="D78" s="276" t="s">
        <v>20</v>
      </c>
      <c r="E78" t="s">
        <v>21</v>
      </c>
      <c r="F78" t="str">
        <f t="shared" si="0"/>
        <v>DED01162499</v>
      </c>
      <c r="G78" t="str">
        <f t="shared" si="1"/>
        <v>DED011624</v>
      </c>
      <c r="H78" s="264">
        <f>SUMIF('OBW Data Filtered'!$E:$E,'Operating Budget Worksheet'!$G78,'OBW Data Filtered'!F:F)</f>
        <v>1251.98</v>
      </c>
      <c r="I78" s="264">
        <f>SUMIF('OBW Data Filtered'!$E:$E,'Operating Budget Worksheet'!$G78,'OBW Data Filtered'!G:G)</f>
        <v>448.13</v>
      </c>
      <c r="J78" s="264">
        <f>SUMIF('OBW Data Filtered'!$E:$E,'Operating Budget Worksheet'!$G78,'OBW Data Filtered'!H:H)</f>
        <v>4372.6099999999997</v>
      </c>
      <c r="K78" s="1">
        <v>3167.48</v>
      </c>
      <c r="L78" s="252">
        <v>3167.48</v>
      </c>
      <c r="M78" t="s">
        <v>41</v>
      </c>
      <c r="N78" t="s">
        <v>58</v>
      </c>
      <c r="O78" s="5"/>
    </row>
    <row r="79" spans="1:15" x14ac:dyDescent="0.3">
      <c r="A79" t="s">
        <v>14</v>
      </c>
      <c r="B79" t="s">
        <v>89</v>
      </c>
      <c r="C79" t="s">
        <v>88</v>
      </c>
      <c r="D79" s="276" t="s">
        <v>28</v>
      </c>
      <c r="E79" t="s">
        <v>29</v>
      </c>
      <c r="F79" t="str">
        <f t="shared" si="0"/>
        <v>DED01162899</v>
      </c>
      <c r="G79" t="str">
        <f t="shared" si="1"/>
        <v>DED011628</v>
      </c>
      <c r="H79" s="264">
        <f>SUMIF('OBW Data Filtered'!$E:$E,'Operating Budget Worksheet'!$G79,'OBW Data Filtered'!F:F)</f>
        <v>19</v>
      </c>
      <c r="I79" s="264">
        <f>SUMIF('OBW Data Filtered'!$E:$E,'Operating Budget Worksheet'!$G79,'OBW Data Filtered'!G:G)</f>
        <v>168</v>
      </c>
      <c r="J79" s="264">
        <f>SUMIF('OBW Data Filtered'!$E:$E,'Operating Budget Worksheet'!$G79,'OBW Data Filtered'!H:H)</f>
        <v>314.99</v>
      </c>
      <c r="K79" s="1">
        <v>2615.71</v>
      </c>
      <c r="L79" s="252">
        <v>2615.71</v>
      </c>
      <c r="M79" t="s">
        <v>41</v>
      </c>
      <c r="N79" t="s">
        <v>58</v>
      </c>
      <c r="O79" s="5"/>
    </row>
    <row r="80" spans="1:15" x14ac:dyDescent="0.3">
      <c r="A80" t="s">
        <v>14</v>
      </c>
      <c r="B80" t="s">
        <v>89</v>
      </c>
      <c r="C80" t="s">
        <v>88</v>
      </c>
      <c r="D80" s="276" t="s">
        <v>54</v>
      </c>
      <c r="E80" t="s">
        <v>55</v>
      </c>
      <c r="F80" t="str">
        <f t="shared" si="0"/>
        <v>DED011623B0</v>
      </c>
      <c r="G80" t="str">
        <f t="shared" si="1"/>
        <v>DED011623</v>
      </c>
      <c r="H80" s="264">
        <f>SUMIF('OBW Data Filtered'!$E:$E,'Operating Budget Worksheet'!$G80,'OBW Data Filtered'!F:F)</f>
        <v>5586.65</v>
      </c>
      <c r="I80" s="264">
        <f>SUMIF('OBW Data Filtered'!$E:$E,'Operating Budget Worksheet'!$G80,'OBW Data Filtered'!G:G)</f>
        <v>5868</v>
      </c>
      <c r="J80" s="264">
        <f>SUMIF('OBW Data Filtered'!$E:$E,'Operating Budget Worksheet'!$G80,'OBW Data Filtered'!H:H)</f>
        <v>5010.6899999999996</v>
      </c>
      <c r="K80" s="1">
        <v>5400</v>
      </c>
      <c r="L80" s="252">
        <v>5400</v>
      </c>
      <c r="M80" t="s">
        <v>41</v>
      </c>
      <c r="N80" t="s">
        <v>58</v>
      </c>
      <c r="O80" s="5"/>
    </row>
    <row r="81" spans="1:15" x14ac:dyDescent="0.3">
      <c r="A81" t="s">
        <v>14</v>
      </c>
      <c r="B81" t="s">
        <v>89</v>
      </c>
      <c r="C81" t="s">
        <v>88</v>
      </c>
      <c r="D81" s="276" t="s">
        <v>11</v>
      </c>
      <c r="E81" t="s">
        <v>12</v>
      </c>
      <c r="F81" t="str">
        <f t="shared" ref="F81:F82" si="18">CONCATENATE(C81,D81)</f>
        <v>DED01162199</v>
      </c>
      <c r="G81" t="str">
        <f t="shared" ref="G81:G82" si="19">CONCATENATE(C81,LEFT(D81,3))</f>
        <v>DED011621</v>
      </c>
      <c r="H81" s="264">
        <f>SUMIF('OBW Data Filtered'!$E:$E,'Operating Budget Worksheet'!$G81,'OBW Data Filtered'!F:F)</f>
        <v>0</v>
      </c>
      <c r="I81" s="264">
        <f>SUMIF('OBW Data Filtered'!$E:$E,'Operating Budget Worksheet'!$G81,'OBW Data Filtered'!G:G)</f>
        <v>1152.5999999999999</v>
      </c>
      <c r="J81" s="264">
        <f>SUMIF('OBW Data Filtered'!$E:$E,'Operating Budget Worksheet'!$G81,'OBW Data Filtered'!H:H)</f>
        <v>1233.08</v>
      </c>
      <c r="L81" s="252"/>
      <c r="M81" t="s">
        <v>41</v>
      </c>
      <c r="N81" t="s">
        <v>58</v>
      </c>
      <c r="O81" s="5"/>
    </row>
    <row r="82" spans="1:15" x14ac:dyDescent="0.3">
      <c r="A82" t="s">
        <v>14</v>
      </c>
      <c r="B82" t="s">
        <v>89</v>
      </c>
      <c r="C82" t="s">
        <v>88</v>
      </c>
      <c r="D82" s="276" t="s">
        <v>43</v>
      </c>
      <c r="E82" t="s">
        <v>44</v>
      </c>
      <c r="F82" t="str">
        <f t="shared" si="18"/>
        <v>DED01162799</v>
      </c>
      <c r="G82" t="str">
        <f t="shared" si="19"/>
        <v>DED011627</v>
      </c>
      <c r="H82" s="264">
        <f>SUMIF('OBW Data Filtered'!$E:$E,'Operating Budget Worksheet'!$G82,'OBW Data Filtered'!F:F)</f>
        <v>0</v>
      </c>
      <c r="I82" s="264">
        <f>SUMIF('OBW Data Filtered'!$E:$E,'Operating Budget Worksheet'!$G82,'OBW Data Filtered'!G:G)</f>
        <v>0</v>
      </c>
      <c r="J82" s="264">
        <f>SUMIF('OBW Data Filtered'!$E:$E,'Operating Budget Worksheet'!$G82,'OBW Data Filtered'!H:H)</f>
        <v>96.05</v>
      </c>
      <c r="L82" s="252"/>
      <c r="M82" t="s">
        <v>41</v>
      </c>
      <c r="N82" t="s">
        <v>58</v>
      </c>
      <c r="O82" s="5"/>
    </row>
    <row r="83" spans="1:15" x14ac:dyDescent="0.3">
      <c r="A83" t="s">
        <v>14</v>
      </c>
      <c r="B83" t="s">
        <v>91</v>
      </c>
      <c r="C83" t="s">
        <v>90</v>
      </c>
      <c r="D83" s="276" t="s">
        <v>11</v>
      </c>
      <c r="E83" t="s">
        <v>12</v>
      </c>
      <c r="F83" t="str">
        <f t="shared" si="0"/>
        <v>DEN01162199</v>
      </c>
      <c r="G83" t="str">
        <f t="shared" si="1"/>
        <v>DEN011621</v>
      </c>
      <c r="H83" s="264">
        <f>SUMIF('OBW Data Filtered'!$E:$E,'Operating Budget Worksheet'!$G83,'OBW Data Filtered'!F:F)</f>
        <v>112</v>
      </c>
      <c r="I83" s="264">
        <f>SUMIF('OBW Data Filtered'!$E:$E,'Operating Budget Worksheet'!$G83,'OBW Data Filtered'!G:G)</f>
        <v>0</v>
      </c>
      <c r="J83" s="264">
        <f>SUMIF('OBW Data Filtered'!$E:$E,'Operating Budget Worksheet'!$G83,'OBW Data Filtered'!H:H)</f>
        <v>33.08</v>
      </c>
      <c r="K83" s="1">
        <v>92.19</v>
      </c>
      <c r="L83" s="252">
        <v>92.19</v>
      </c>
      <c r="M83" t="s">
        <v>41</v>
      </c>
      <c r="N83" t="s">
        <v>91</v>
      </c>
      <c r="O83" s="5"/>
    </row>
    <row r="84" spans="1:15" x14ac:dyDescent="0.3">
      <c r="A84" t="s">
        <v>14</v>
      </c>
      <c r="B84" t="s">
        <v>91</v>
      </c>
      <c r="C84" t="s">
        <v>90</v>
      </c>
      <c r="D84" s="276" t="s">
        <v>16</v>
      </c>
      <c r="E84" t="s">
        <v>17</v>
      </c>
      <c r="F84" t="str">
        <f t="shared" si="0"/>
        <v>DEN01162299</v>
      </c>
      <c r="G84" t="str">
        <f t="shared" si="1"/>
        <v>DEN011622</v>
      </c>
      <c r="H84" s="264">
        <f>SUMIF('OBW Data Filtered'!$E:$E,'Operating Budget Worksheet'!$G84,'OBW Data Filtered'!F:F)</f>
        <v>3231.08</v>
      </c>
      <c r="I84" s="264">
        <f>SUMIF('OBW Data Filtered'!$E:$E,'Operating Budget Worksheet'!$G84,'OBW Data Filtered'!G:G)</f>
        <v>2689.9500000000003</v>
      </c>
      <c r="J84" s="264">
        <f>SUMIF('OBW Data Filtered'!$E:$E,'Operating Budget Worksheet'!$G84,'OBW Data Filtered'!H:H)</f>
        <v>3019.8199999999997</v>
      </c>
      <c r="K84" s="1">
        <v>2304.79</v>
      </c>
      <c r="L84" s="252">
        <v>2304.79</v>
      </c>
      <c r="M84" t="s">
        <v>41</v>
      </c>
      <c r="N84" t="s">
        <v>91</v>
      </c>
      <c r="O84" s="5"/>
    </row>
    <row r="85" spans="1:15" x14ac:dyDescent="0.3">
      <c r="A85" t="s">
        <v>14</v>
      </c>
      <c r="B85" t="s">
        <v>91</v>
      </c>
      <c r="C85" t="s">
        <v>90</v>
      </c>
      <c r="D85" s="276" t="s">
        <v>18</v>
      </c>
      <c r="E85" t="s">
        <v>19</v>
      </c>
      <c r="F85" t="str">
        <f t="shared" si="0"/>
        <v>DEN01162399</v>
      </c>
      <c r="G85" t="str">
        <f t="shared" si="1"/>
        <v>DEN011623</v>
      </c>
      <c r="H85" s="264">
        <f>SUMIF('OBW Data Filtered'!$E:$E,'Operating Budget Worksheet'!$G85,'OBW Data Filtered'!F:F)</f>
        <v>2058.84</v>
      </c>
      <c r="I85" s="264">
        <f>SUMIF('OBW Data Filtered'!$E:$E,'Operating Budget Worksheet'!$G85,'OBW Data Filtered'!G:G)</f>
        <v>2788.41</v>
      </c>
      <c r="J85" s="264">
        <f>SUMIF('OBW Data Filtered'!$E:$E,'Operating Budget Worksheet'!$G85,'OBW Data Filtered'!H:H)</f>
        <v>2555.15</v>
      </c>
      <c r="K85" s="1">
        <v>2200</v>
      </c>
      <c r="L85" s="252">
        <v>2200</v>
      </c>
      <c r="M85" t="s">
        <v>41</v>
      </c>
      <c r="N85" t="s">
        <v>91</v>
      </c>
      <c r="O85" s="5"/>
    </row>
    <row r="86" spans="1:15" x14ac:dyDescent="0.3">
      <c r="A86" t="s">
        <v>14</v>
      </c>
      <c r="B86" t="s">
        <v>91</v>
      </c>
      <c r="C86" t="s">
        <v>90</v>
      </c>
      <c r="D86" s="276" t="s">
        <v>20</v>
      </c>
      <c r="E86" t="s">
        <v>21</v>
      </c>
      <c r="F86" t="str">
        <f t="shared" si="0"/>
        <v>DEN01162499</v>
      </c>
      <c r="G86" t="str">
        <f t="shared" si="1"/>
        <v>DEN011624</v>
      </c>
      <c r="H86" s="264">
        <f>SUMIF('OBW Data Filtered'!$E:$E,'Operating Budget Worksheet'!$G86,'OBW Data Filtered'!F:F)</f>
        <v>793.02</v>
      </c>
      <c r="I86" s="264">
        <f>SUMIF('OBW Data Filtered'!$E:$E,'Operating Budget Worksheet'!$G86,'OBW Data Filtered'!G:G)</f>
        <v>283.27999999999997</v>
      </c>
      <c r="J86" s="264">
        <f>SUMIF('OBW Data Filtered'!$E:$E,'Operating Budget Worksheet'!$G86,'OBW Data Filtered'!H:H)</f>
        <v>154</v>
      </c>
      <c r="K86" s="1">
        <v>1237.21</v>
      </c>
      <c r="L86" s="252">
        <v>1237.21</v>
      </c>
      <c r="M86" t="s">
        <v>41</v>
      </c>
      <c r="N86" t="s">
        <v>91</v>
      </c>
      <c r="O86" s="5"/>
    </row>
    <row r="87" spans="1:15" x14ac:dyDescent="0.3">
      <c r="A87" t="s">
        <v>14</v>
      </c>
      <c r="B87" t="s">
        <v>91</v>
      </c>
      <c r="C87" t="s">
        <v>90</v>
      </c>
      <c r="D87" s="276" t="s">
        <v>28</v>
      </c>
      <c r="E87" t="s">
        <v>29</v>
      </c>
      <c r="F87" t="str">
        <f t="shared" si="0"/>
        <v>DEN01162899</v>
      </c>
      <c r="G87" t="str">
        <f t="shared" si="1"/>
        <v>DEN011628</v>
      </c>
      <c r="H87" s="264">
        <f>SUMIF('OBW Data Filtered'!$E:$E,'Operating Budget Worksheet'!$G87,'OBW Data Filtered'!F:F)</f>
        <v>0</v>
      </c>
      <c r="I87" s="264">
        <f>SUMIF('OBW Data Filtered'!$E:$E,'Operating Budget Worksheet'!$G87,'OBW Data Filtered'!G:G)</f>
        <v>15</v>
      </c>
      <c r="J87" s="264">
        <f>SUMIF('OBW Data Filtered'!$E:$E,'Operating Budget Worksheet'!$G87,'OBW Data Filtered'!H:H)</f>
        <v>729.85</v>
      </c>
      <c r="K87" s="1">
        <v>92.19</v>
      </c>
      <c r="L87" s="252">
        <v>92.19</v>
      </c>
      <c r="M87" t="s">
        <v>41</v>
      </c>
      <c r="N87" t="s">
        <v>91</v>
      </c>
      <c r="O87" s="5"/>
    </row>
    <row r="88" spans="1:15" x14ac:dyDescent="0.3">
      <c r="A88" t="s">
        <v>14</v>
      </c>
      <c r="B88" t="s">
        <v>91</v>
      </c>
      <c r="C88" t="s">
        <v>90</v>
      </c>
      <c r="D88" s="276" t="s">
        <v>43</v>
      </c>
      <c r="E88" t="s">
        <v>44</v>
      </c>
      <c r="F88" t="str">
        <f t="shared" ref="F88" si="20">CONCATENATE(C88,D88)</f>
        <v>DEN01162799</v>
      </c>
      <c r="G88" t="str">
        <f t="shared" ref="G88" si="21">CONCATENATE(C88,LEFT(D88,3))</f>
        <v>DEN011627</v>
      </c>
      <c r="H88" s="264">
        <f>SUMIF('OBW Data Filtered'!$E:$E,'Operating Budget Worksheet'!$G88,'OBW Data Filtered'!F:F)</f>
        <v>0</v>
      </c>
      <c r="I88" s="264">
        <f>SUMIF('OBW Data Filtered'!$E:$E,'Operating Budget Worksheet'!$G88,'OBW Data Filtered'!G:G)</f>
        <v>0</v>
      </c>
      <c r="J88" s="264">
        <f>SUMIF('OBW Data Filtered'!$E:$E,'Operating Budget Worksheet'!$G88,'OBW Data Filtered'!H:H)</f>
        <v>76.84</v>
      </c>
      <c r="L88" s="252"/>
      <c r="M88" t="s">
        <v>41</v>
      </c>
      <c r="N88" t="s">
        <v>91</v>
      </c>
      <c r="O88" s="5"/>
    </row>
    <row r="89" spans="1:15" x14ac:dyDescent="0.3">
      <c r="A89" t="s">
        <v>14</v>
      </c>
      <c r="B89" t="s">
        <v>93</v>
      </c>
      <c r="C89" t="s">
        <v>92</v>
      </c>
      <c r="D89" s="276" t="s">
        <v>11</v>
      </c>
      <c r="E89" t="s">
        <v>12</v>
      </c>
      <c r="F89" t="str">
        <f t="shared" si="0"/>
        <v>DEQ01162199</v>
      </c>
      <c r="G89" t="str">
        <f t="shared" si="1"/>
        <v>DEQ011621</v>
      </c>
      <c r="H89" s="264">
        <f>SUMIF('OBW Data Filtered'!$E:$E,'Operating Budget Worksheet'!$G89,'OBW Data Filtered'!F:F)</f>
        <v>480</v>
      </c>
      <c r="I89" s="264">
        <f>SUMIF('OBW Data Filtered'!$E:$E,'Operating Budget Worksheet'!$G89,'OBW Data Filtered'!G:G)</f>
        <v>4817.5</v>
      </c>
      <c r="J89" s="264">
        <f>SUMIF('OBW Data Filtered'!$E:$E,'Operating Budget Worksheet'!$G89,'OBW Data Filtered'!H:H)</f>
        <v>140</v>
      </c>
      <c r="K89" s="1">
        <v>95.49</v>
      </c>
      <c r="L89" s="252">
        <v>95.49</v>
      </c>
      <c r="M89" t="s">
        <v>41</v>
      </c>
      <c r="N89" t="s">
        <v>93</v>
      </c>
      <c r="O89" s="5"/>
    </row>
    <row r="90" spans="1:15" x14ac:dyDescent="0.3">
      <c r="A90" t="s">
        <v>14</v>
      </c>
      <c r="B90" t="s">
        <v>93</v>
      </c>
      <c r="C90" t="s">
        <v>92</v>
      </c>
      <c r="D90" s="276" t="s">
        <v>16</v>
      </c>
      <c r="E90" t="s">
        <v>17</v>
      </c>
      <c r="F90" t="str">
        <f t="shared" si="0"/>
        <v>DEQ01162299</v>
      </c>
      <c r="G90" t="str">
        <f t="shared" si="1"/>
        <v>DEQ011622</v>
      </c>
      <c r="H90" s="264">
        <f>SUMIF('OBW Data Filtered'!$E:$E,'Operating Budget Worksheet'!$G90,'OBW Data Filtered'!F:F)</f>
        <v>8868.0499999999993</v>
      </c>
      <c r="I90" s="264">
        <f>SUMIF('OBW Data Filtered'!$E:$E,'Operating Budget Worksheet'!$G90,'OBW Data Filtered'!G:G)</f>
        <v>10936.02</v>
      </c>
      <c r="J90" s="264">
        <f>SUMIF('OBW Data Filtered'!$E:$E,'Operating Budget Worksheet'!$G90,'OBW Data Filtered'!H:H)</f>
        <v>13786.100000000002</v>
      </c>
      <c r="K90" s="1">
        <v>4353.33</v>
      </c>
      <c r="L90" s="252">
        <v>4353.33</v>
      </c>
      <c r="M90" t="s">
        <v>41</v>
      </c>
      <c r="N90" t="s">
        <v>93</v>
      </c>
      <c r="O90" s="5"/>
    </row>
    <row r="91" spans="1:15" x14ac:dyDescent="0.3">
      <c r="A91" t="s">
        <v>14</v>
      </c>
      <c r="B91" t="s">
        <v>93</v>
      </c>
      <c r="C91" t="s">
        <v>92</v>
      </c>
      <c r="D91" s="276" t="s">
        <v>18</v>
      </c>
      <c r="E91" t="s">
        <v>19</v>
      </c>
      <c r="F91" t="str">
        <f t="shared" si="0"/>
        <v>DEQ01162399</v>
      </c>
      <c r="G91" t="str">
        <f t="shared" si="1"/>
        <v>DEQ011623</v>
      </c>
      <c r="H91" s="264">
        <f>SUMIF('OBW Data Filtered'!$E:$E,'Operating Budget Worksheet'!$G91,'OBW Data Filtered'!F:F)</f>
        <v>2860.77</v>
      </c>
      <c r="I91" s="264">
        <f>SUMIF('OBW Data Filtered'!$E:$E,'Operating Budget Worksheet'!$G91,'OBW Data Filtered'!G:G)</f>
        <v>7094.66</v>
      </c>
      <c r="J91" s="264">
        <f>SUMIF('OBW Data Filtered'!$E:$E,'Operating Budget Worksheet'!$G91,'OBW Data Filtered'!H:H)</f>
        <v>3086.66</v>
      </c>
      <c r="K91" s="1">
        <v>2800</v>
      </c>
      <c r="L91" s="252">
        <v>2800</v>
      </c>
      <c r="M91" t="s">
        <v>41</v>
      </c>
      <c r="N91" t="s">
        <v>93</v>
      </c>
      <c r="O91" s="5"/>
    </row>
    <row r="92" spans="1:15" x14ac:dyDescent="0.3">
      <c r="A92" t="s">
        <v>14</v>
      </c>
      <c r="B92" t="s">
        <v>93</v>
      </c>
      <c r="C92" t="s">
        <v>92</v>
      </c>
      <c r="D92" s="276" t="s">
        <v>20</v>
      </c>
      <c r="E92" t="s">
        <v>21</v>
      </c>
      <c r="F92" t="str">
        <f t="shared" si="0"/>
        <v>DEQ01162499</v>
      </c>
      <c r="G92" t="str">
        <f t="shared" si="1"/>
        <v>DEQ011624</v>
      </c>
      <c r="H92" s="264">
        <f>SUMIF('OBW Data Filtered'!$E:$E,'Operating Budget Worksheet'!$G92,'OBW Data Filtered'!F:F)</f>
        <v>1601.62</v>
      </c>
      <c r="I92" s="264">
        <f>SUMIF('OBW Data Filtered'!$E:$E,'Operating Budget Worksheet'!$G92,'OBW Data Filtered'!G:G)</f>
        <v>1524.8</v>
      </c>
      <c r="J92" s="264">
        <f>SUMIF('OBW Data Filtered'!$E:$E,'Operating Budget Worksheet'!$G92,'OBW Data Filtered'!H:H)</f>
        <v>1524.97</v>
      </c>
      <c r="K92" s="1">
        <v>1616.62</v>
      </c>
      <c r="L92" s="252">
        <v>1616.62</v>
      </c>
      <c r="M92" t="s">
        <v>41</v>
      </c>
      <c r="N92" t="s">
        <v>93</v>
      </c>
      <c r="O92" s="5"/>
    </row>
    <row r="93" spans="1:15" x14ac:dyDescent="0.3">
      <c r="A93" t="s">
        <v>14</v>
      </c>
      <c r="B93" t="s">
        <v>93</v>
      </c>
      <c r="C93" t="s">
        <v>92</v>
      </c>
      <c r="D93" s="276" t="s">
        <v>94</v>
      </c>
      <c r="E93" t="s">
        <v>95</v>
      </c>
      <c r="F93" t="str">
        <f t="shared" ref="F93:F177" si="22">CONCATENATE(C93,D93)</f>
        <v>DEQ01168801</v>
      </c>
      <c r="G93" t="str">
        <f t="shared" ref="G93:G177" si="23">CONCATENATE(C93,LEFT(D93,3))</f>
        <v>DEQ011688</v>
      </c>
      <c r="H93" s="264">
        <f>SUMIF('OBW Data Filtered'!$E:$E,'Operating Budget Worksheet'!$G93,'OBW Data Filtered'!F:F)</f>
        <v>0</v>
      </c>
      <c r="I93" s="264">
        <f>SUMIF('OBW Data Filtered'!$E:$E,'Operating Budget Worksheet'!$G93,'OBW Data Filtered'!G:G)</f>
        <v>0</v>
      </c>
      <c r="J93" s="264">
        <f>SUMIF('OBW Data Filtered'!$E:$E,'Operating Budget Worksheet'!$G93,'OBW Data Filtered'!H:H)</f>
        <v>0</v>
      </c>
      <c r="K93" s="1">
        <v>232000</v>
      </c>
      <c r="L93" s="1">
        <v>232000</v>
      </c>
      <c r="M93" t="s">
        <v>41</v>
      </c>
      <c r="N93" t="s">
        <v>93</v>
      </c>
      <c r="O93" s="5"/>
    </row>
    <row r="94" spans="1:15" x14ac:dyDescent="0.3">
      <c r="A94" t="s">
        <v>14</v>
      </c>
      <c r="B94" t="s">
        <v>93</v>
      </c>
      <c r="C94" t="s">
        <v>92</v>
      </c>
      <c r="D94" s="276" t="s">
        <v>43</v>
      </c>
      <c r="E94" t="s">
        <v>44</v>
      </c>
      <c r="F94" t="str">
        <f t="shared" si="22"/>
        <v>DEQ01162799</v>
      </c>
      <c r="G94" t="str">
        <f t="shared" si="23"/>
        <v>DEQ011627</v>
      </c>
      <c r="H94" s="264">
        <f>SUMIF('OBW Data Filtered'!$E:$E,'Operating Budget Worksheet'!$G94,'OBW Data Filtered'!F:F)</f>
        <v>1052.22</v>
      </c>
      <c r="I94" s="264">
        <f>SUMIF('OBW Data Filtered'!$E:$E,'Operating Budget Worksheet'!$G94,'OBW Data Filtered'!G:G)</f>
        <v>189.28</v>
      </c>
      <c r="J94" s="264">
        <f>SUMIF('OBW Data Filtered'!$E:$E,'Operating Budget Worksheet'!$G94,'OBW Data Filtered'!H:H)</f>
        <v>1503.41</v>
      </c>
      <c r="L94" s="252"/>
      <c r="M94" t="s">
        <v>41</v>
      </c>
      <c r="N94" t="s">
        <v>93</v>
      </c>
      <c r="O94" s="5"/>
    </row>
    <row r="95" spans="1:15" x14ac:dyDescent="0.3">
      <c r="A95" t="s">
        <v>14</v>
      </c>
      <c r="B95" t="s">
        <v>93</v>
      </c>
      <c r="C95" t="s">
        <v>92</v>
      </c>
      <c r="D95" s="276" t="s">
        <v>28</v>
      </c>
      <c r="E95" t="s">
        <v>29</v>
      </c>
      <c r="F95" t="str">
        <f t="shared" si="22"/>
        <v>DEQ01162899</v>
      </c>
      <c r="G95" t="str">
        <f t="shared" si="23"/>
        <v>DEQ011628</v>
      </c>
      <c r="H95" s="264">
        <f>SUMIF('OBW Data Filtered'!$E:$E,'Operating Budget Worksheet'!$G95,'OBW Data Filtered'!F:F)</f>
        <v>93.99</v>
      </c>
      <c r="I95" s="264">
        <f>SUMIF('OBW Data Filtered'!$E:$E,'Operating Budget Worksheet'!$G95,'OBW Data Filtered'!G:G)</f>
        <v>170.5</v>
      </c>
      <c r="J95" s="264">
        <f>SUMIF('OBW Data Filtered'!$E:$E,'Operating Budget Worksheet'!$G95,'OBW Data Filtered'!H:H)</f>
        <v>119.88</v>
      </c>
      <c r="L95" s="252"/>
      <c r="M95" t="s">
        <v>41</v>
      </c>
      <c r="N95" t="s">
        <v>93</v>
      </c>
      <c r="O95" s="5"/>
    </row>
    <row r="96" spans="1:15" x14ac:dyDescent="0.3">
      <c r="A96" t="s">
        <v>14</v>
      </c>
      <c r="B96" t="s">
        <v>97</v>
      </c>
      <c r="C96" t="s">
        <v>96</v>
      </c>
      <c r="D96" s="276" t="s">
        <v>16</v>
      </c>
      <c r="E96" t="s">
        <v>17</v>
      </c>
      <c r="F96" t="str">
        <f t="shared" si="22"/>
        <v>DES01162299</v>
      </c>
      <c r="G96" t="str">
        <f t="shared" si="23"/>
        <v>DES011622</v>
      </c>
      <c r="H96" s="264">
        <f>SUMIF('OBW Data Filtered'!$E:$E,'Operating Budget Worksheet'!$G96,'OBW Data Filtered'!F:F)</f>
        <v>3241.9300000000003</v>
      </c>
      <c r="I96" s="264">
        <f>SUMIF('OBW Data Filtered'!$E:$E,'Operating Budget Worksheet'!$G96,'OBW Data Filtered'!G:G)</f>
        <v>3117.4</v>
      </c>
      <c r="J96" s="264">
        <f>SUMIF('OBW Data Filtered'!$E:$E,'Operating Budget Worksheet'!$G96,'OBW Data Filtered'!H:H)</f>
        <v>5169.1899999999996</v>
      </c>
      <c r="K96" s="1">
        <v>4809.8599999999997</v>
      </c>
      <c r="L96" s="252">
        <v>4809.8599999999997</v>
      </c>
      <c r="M96" t="s">
        <v>41</v>
      </c>
      <c r="N96" t="s">
        <v>97</v>
      </c>
      <c r="O96" s="5"/>
    </row>
    <row r="97" spans="1:15" x14ac:dyDescent="0.3">
      <c r="A97" t="s">
        <v>14</v>
      </c>
      <c r="B97" t="s">
        <v>97</v>
      </c>
      <c r="C97" t="s">
        <v>96</v>
      </c>
      <c r="D97" s="276" t="s">
        <v>18</v>
      </c>
      <c r="E97" t="s">
        <v>19</v>
      </c>
      <c r="F97" t="str">
        <f t="shared" si="22"/>
        <v>DES01162399</v>
      </c>
      <c r="G97" t="str">
        <f t="shared" si="23"/>
        <v>DES011623</v>
      </c>
      <c r="H97" s="264">
        <f>SUMIF('OBW Data Filtered'!$E:$E,'Operating Budget Worksheet'!$G97,'OBW Data Filtered'!F:F)</f>
        <v>3110.7900000000004</v>
      </c>
      <c r="I97" s="264">
        <f>SUMIF('OBW Data Filtered'!$E:$E,'Operating Budget Worksheet'!$G97,'OBW Data Filtered'!G:G)</f>
        <v>2788.64</v>
      </c>
      <c r="J97" s="264">
        <f>SUMIF('OBW Data Filtered'!$E:$E,'Operating Budget Worksheet'!$G97,'OBW Data Filtered'!H:H)</f>
        <v>2811.5</v>
      </c>
      <c r="K97" s="1">
        <v>3013</v>
      </c>
      <c r="L97" s="252">
        <v>3013</v>
      </c>
      <c r="M97" t="s">
        <v>41</v>
      </c>
      <c r="N97" t="s">
        <v>97</v>
      </c>
      <c r="O97" s="5"/>
    </row>
    <row r="98" spans="1:15" x14ac:dyDescent="0.3">
      <c r="A98" t="s">
        <v>14</v>
      </c>
      <c r="B98" t="s">
        <v>97</v>
      </c>
      <c r="C98" t="s">
        <v>96</v>
      </c>
      <c r="D98" s="276" t="s">
        <v>20</v>
      </c>
      <c r="E98" t="s">
        <v>21</v>
      </c>
      <c r="F98" t="str">
        <f t="shared" si="22"/>
        <v>DES01162499</v>
      </c>
      <c r="G98" t="str">
        <f t="shared" si="23"/>
        <v>DES011624</v>
      </c>
      <c r="H98" s="264">
        <f>SUMIF('OBW Data Filtered'!$E:$E,'Operating Budget Worksheet'!$G98,'OBW Data Filtered'!F:F)</f>
        <v>280.02999999999997</v>
      </c>
      <c r="I98" s="264">
        <f>SUMIF('OBW Data Filtered'!$E:$E,'Operating Budget Worksheet'!$G98,'OBW Data Filtered'!G:G)</f>
        <v>0</v>
      </c>
      <c r="J98" s="264">
        <f>SUMIF('OBW Data Filtered'!$E:$E,'Operating Budget Worksheet'!$G98,'OBW Data Filtered'!H:H)</f>
        <v>0</v>
      </c>
      <c r="K98" s="1">
        <v>288.58999999999997</v>
      </c>
      <c r="L98" s="252">
        <v>288.58999999999997</v>
      </c>
      <c r="M98" t="s">
        <v>41</v>
      </c>
      <c r="N98" t="s">
        <v>97</v>
      </c>
      <c r="O98" s="5"/>
    </row>
    <row r="99" spans="1:15" x14ac:dyDescent="0.3">
      <c r="A99" t="s">
        <v>14</v>
      </c>
      <c r="B99" t="s">
        <v>97</v>
      </c>
      <c r="C99" t="s">
        <v>96</v>
      </c>
      <c r="D99" s="276" t="s">
        <v>11</v>
      </c>
      <c r="E99" t="s">
        <v>12</v>
      </c>
      <c r="F99" t="str">
        <f t="shared" ref="F99:F101" si="24">CONCATENATE(C99,D99)</f>
        <v>DES01162199</v>
      </c>
      <c r="G99" t="str">
        <f t="shared" ref="G99:G101" si="25">CONCATENATE(C99,LEFT(D99,3))</f>
        <v>DES011621</v>
      </c>
      <c r="H99" s="264">
        <f>SUMIF('OBW Data Filtered'!$E:$E,'Operating Budget Worksheet'!$G99,'OBW Data Filtered'!F:F)</f>
        <v>98</v>
      </c>
      <c r="I99" s="264">
        <f>SUMIF('OBW Data Filtered'!$E:$E,'Operating Budget Worksheet'!$G99,'OBW Data Filtered'!G:G)</f>
        <v>0</v>
      </c>
      <c r="J99" s="264">
        <f>SUMIF('OBW Data Filtered'!$E:$E,'Operating Budget Worksheet'!$G99,'OBW Data Filtered'!H:H)</f>
        <v>14.04</v>
      </c>
      <c r="L99" s="252"/>
      <c r="M99" t="s">
        <v>41</v>
      </c>
      <c r="N99" t="s">
        <v>97</v>
      </c>
      <c r="O99" s="5"/>
    </row>
    <row r="100" spans="1:15" x14ac:dyDescent="0.3">
      <c r="A100" t="s">
        <v>14</v>
      </c>
      <c r="B100" t="s">
        <v>97</v>
      </c>
      <c r="C100" t="s">
        <v>96</v>
      </c>
      <c r="D100" s="276" t="s">
        <v>43</v>
      </c>
      <c r="E100" t="s">
        <v>44</v>
      </c>
      <c r="F100" t="str">
        <f t="shared" si="24"/>
        <v>DES01162799</v>
      </c>
      <c r="G100" t="str">
        <f t="shared" si="25"/>
        <v>DES011627</v>
      </c>
      <c r="H100" s="264">
        <f>SUMIF('OBW Data Filtered'!$E:$E,'Operating Budget Worksheet'!$G100,'OBW Data Filtered'!F:F)</f>
        <v>0</v>
      </c>
      <c r="I100" s="264">
        <f>SUMIF('OBW Data Filtered'!$E:$E,'Operating Budget Worksheet'!$G100,'OBW Data Filtered'!G:G)</f>
        <v>0</v>
      </c>
      <c r="J100" s="264">
        <f>SUMIF('OBW Data Filtered'!$E:$E,'Operating Budget Worksheet'!$G100,'OBW Data Filtered'!H:H)</f>
        <v>99.9</v>
      </c>
      <c r="L100" s="252"/>
      <c r="M100" t="s">
        <v>41</v>
      </c>
      <c r="N100" t="s">
        <v>97</v>
      </c>
      <c r="O100" s="5"/>
    </row>
    <row r="101" spans="1:15" x14ac:dyDescent="0.3">
      <c r="A101" t="s">
        <v>14</v>
      </c>
      <c r="B101" t="s">
        <v>97</v>
      </c>
      <c r="C101" t="s">
        <v>96</v>
      </c>
      <c r="D101" s="276" t="s">
        <v>28</v>
      </c>
      <c r="E101" t="s">
        <v>29</v>
      </c>
      <c r="F101" t="str">
        <f t="shared" si="24"/>
        <v>DES01162899</v>
      </c>
      <c r="G101" t="str">
        <f t="shared" si="25"/>
        <v>DES011628</v>
      </c>
      <c r="H101" s="264">
        <f>SUMIF('OBW Data Filtered'!$E:$E,'Operating Budget Worksheet'!$G101,'OBW Data Filtered'!F:F)</f>
        <v>462.09000000000003</v>
      </c>
      <c r="I101" s="264">
        <f>SUMIF('OBW Data Filtered'!$E:$E,'Operating Budget Worksheet'!$G101,'OBW Data Filtered'!G:G)</f>
        <v>412.97</v>
      </c>
      <c r="J101" s="264">
        <f>SUMIF('OBW Data Filtered'!$E:$E,'Operating Budget Worksheet'!$G101,'OBW Data Filtered'!H:H)</f>
        <v>560.99</v>
      </c>
      <c r="L101" s="252"/>
      <c r="M101" t="s">
        <v>41</v>
      </c>
      <c r="N101" t="s">
        <v>97</v>
      </c>
      <c r="O101" s="5"/>
    </row>
    <row r="102" spans="1:15" x14ac:dyDescent="0.3">
      <c r="A102" t="s">
        <v>31</v>
      </c>
      <c r="B102" t="s">
        <v>99</v>
      </c>
      <c r="C102" t="s">
        <v>98</v>
      </c>
      <c r="D102" s="276" t="s">
        <v>100</v>
      </c>
      <c r="E102" t="s">
        <v>101</v>
      </c>
      <c r="F102" t="str">
        <f t="shared" si="22"/>
        <v>DES07169205</v>
      </c>
      <c r="G102" t="str">
        <f t="shared" si="23"/>
        <v>DES071692</v>
      </c>
      <c r="H102" s="264">
        <f>SUMIF('OBW Data Filtered'!$E:$E,'Operating Budget Worksheet'!$G102,'OBW Data Filtered'!F:F)</f>
        <v>72191.09</v>
      </c>
      <c r="I102" s="264">
        <f>SUMIF('OBW Data Filtered'!$E:$E,'Operating Budget Worksheet'!$G102,'OBW Data Filtered'!G:G)</f>
        <v>72191.520000000004</v>
      </c>
      <c r="J102" s="264">
        <f>SUMIF('OBW Data Filtered'!$E:$E,'Operating Budget Worksheet'!$G102,'OBW Data Filtered'!H:H)</f>
        <v>18095.09</v>
      </c>
      <c r="K102" s="1">
        <v>72190</v>
      </c>
      <c r="L102" s="252">
        <v>72190</v>
      </c>
      <c r="M102" t="s">
        <v>83</v>
      </c>
      <c r="N102" t="s">
        <v>99</v>
      </c>
      <c r="O102" s="5"/>
    </row>
    <row r="103" spans="1:15" x14ac:dyDescent="0.3">
      <c r="A103" t="s">
        <v>14</v>
      </c>
      <c r="B103" t="s">
        <v>103</v>
      </c>
      <c r="C103" t="s">
        <v>102</v>
      </c>
      <c r="D103" s="276" t="s">
        <v>11</v>
      </c>
      <c r="E103" t="s">
        <v>12</v>
      </c>
      <c r="F103" t="str">
        <f t="shared" si="22"/>
        <v>DEX01162199</v>
      </c>
      <c r="G103" t="str">
        <f t="shared" si="23"/>
        <v>DEX011621</v>
      </c>
      <c r="H103" s="264">
        <f>SUMIF('OBW Data Filtered'!$E:$E,'Operating Budget Worksheet'!$G103,'OBW Data Filtered'!F:F)</f>
        <v>2626.75</v>
      </c>
      <c r="I103" s="264">
        <f>SUMIF('OBW Data Filtered'!$E:$E,'Operating Budget Worksheet'!$G103,'OBW Data Filtered'!G:G)</f>
        <v>3531.3</v>
      </c>
      <c r="J103" s="264">
        <f>SUMIF('OBW Data Filtered'!$E:$E,'Operating Budget Worksheet'!$G103,'OBW Data Filtered'!H:H)</f>
        <v>1654.2</v>
      </c>
      <c r="K103" s="1">
        <v>3800</v>
      </c>
      <c r="L103" s="252">
        <v>3800</v>
      </c>
      <c r="M103" t="s">
        <v>41</v>
      </c>
      <c r="N103" t="s">
        <v>104</v>
      </c>
      <c r="O103" s="5"/>
    </row>
    <row r="104" spans="1:15" x14ac:dyDescent="0.3">
      <c r="A104" t="s">
        <v>14</v>
      </c>
      <c r="B104" t="s">
        <v>103</v>
      </c>
      <c r="C104" t="s">
        <v>102</v>
      </c>
      <c r="D104" s="276" t="s">
        <v>16</v>
      </c>
      <c r="E104" t="s">
        <v>17</v>
      </c>
      <c r="F104" t="str">
        <f t="shared" si="22"/>
        <v>DEX01162299</v>
      </c>
      <c r="G104" t="str">
        <f t="shared" si="23"/>
        <v>DEX011622</v>
      </c>
      <c r="H104" s="264">
        <f>SUMIF('OBW Data Filtered'!$E:$E,'Operating Budget Worksheet'!$G104,'OBW Data Filtered'!F:F)</f>
        <v>1632.02</v>
      </c>
      <c r="I104" s="264">
        <f>SUMIF('OBW Data Filtered'!$E:$E,'Operating Budget Worksheet'!$G104,'OBW Data Filtered'!G:G)</f>
        <v>927.61999999999989</v>
      </c>
      <c r="J104" s="264">
        <f>SUMIF('OBW Data Filtered'!$E:$E,'Operating Budget Worksheet'!$G104,'OBW Data Filtered'!H:H)</f>
        <v>1562.33</v>
      </c>
      <c r="K104" s="1">
        <v>1927.96</v>
      </c>
      <c r="L104" s="252">
        <v>1927.96</v>
      </c>
      <c r="M104" t="s">
        <v>41</v>
      </c>
      <c r="N104" t="s">
        <v>104</v>
      </c>
      <c r="O104" s="5"/>
    </row>
    <row r="105" spans="1:15" x14ac:dyDescent="0.3">
      <c r="A105" t="s">
        <v>14</v>
      </c>
      <c r="B105" t="s">
        <v>103</v>
      </c>
      <c r="C105" t="s">
        <v>102</v>
      </c>
      <c r="D105" s="276" t="s">
        <v>18</v>
      </c>
      <c r="E105" t="s">
        <v>19</v>
      </c>
      <c r="F105" t="str">
        <f t="shared" si="22"/>
        <v>DEX01162399</v>
      </c>
      <c r="G105" t="str">
        <f t="shared" si="23"/>
        <v>DEX011623</v>
      </c>
      <c r="H105" s="264">
        <f>SUMIF('OBW Data Filtered'!$E:$E,'Operating Budget Worksheet'!$G105,'OBW Data Filtered'!F:F)</f>
        <v>580.6</v>
      </c>
      <c r="I105" s="264">
        <f>SUMIF('OBW Data Filtered'!$E:$E,'Operating Budget Worksheet'!$G105,'OBW Data Filtered'!G:G)</f>
        <v>772.62</v>
      </c>
      <c r="J105" s="264">
        <f>SUMIF('OBW Data Filtered'!$E:$E,'Operating Budget Worksheet'!$G105,'OBW Data Filtered'!H:H)</f>
        <v>459.49</v>
      </c>
      <c r="K105" s="1">
        <v>2484.66</v>
      </c>
      <c r="L105" s="252">
        <v>2484.66</v>
      </c>
      <c r="M105" t="s">
        <v>41</v>
      </c>
      <c r="N105" t="s">
        <v>104</v>
      </c>
      <c r="O105" s="5"/>
    </row>
    <row r="106" spans="1:15" x14ac:dyDescent="0.3">
      <c r="A106" t="s">
        <v>14</v>
      </c>
      <c r="B106" t="s">
        <v>103</v>
      </c>
      <c r="C106" t="s">
        <v>102</v>
      </c>
      <c r="D106" s="276" t="s">
        <v>20</v>
      </c>
      <c r="E106" t="s">
        <v>21</v>
      </c>
      <c r="F106" t="str">
        <f t="shared" si="22"/>
        <v>DEX01162499</v>
      </c>
      <c r="G106" t="str">
        <f t="shared" si="23"/>
        <v>DEX011624</v>
      </c>
      <c r="H106" s="264">
        <f>SUMIF('OBW Data Filtered'!$E:$E,'Operating Budget Worksheet'!$G106,'OBW Data Filtered'!F:F)</f>
        <v>1108.68</v>
      </c>
      <c r="I106" s="264">
        <f>SUMIF('OBW Data Filtered'!$E:$E,'Operating Budget Worksheet'!$G106,'OBW Data Filtered'!G:G)</f>
        <v>1888.05</v>
      </c>
      <c r="J106" s="264">
        <f>SUMIF('OBW Data Filtered'!$E:$E,'Operating Budget Worksheet'!$G106,'OBW Data Filtered'!H:H)</f>
        <v>938.98</v>
      </c>
      <c r="K106" s="1">
        <v>1140</v>
      </c>
      <c r="L106" s="252">
        <v>1140</v>
      </c>
      <c r="M106" t="s">
        <v>41</v>
      </c>
      <c r="N106" t="s">
        <v>104</v>
      </c>
      <c r="O106" s="5"/>
    </row>
    <row r="107" spans="1:15" x14ac:dyDescent="0.3">
      <c r="A107" t="s">
        <v>14</v>
      </c>
      <c r="B107" t="s">
        <v>103</v>
      </c>
      <c r="C107" t="s">
        <v>102</v>
      </c>
      <c r="D107" s="276" t="s">
        <v>28</v>
      </c>
      <c r="E107" t="s">
        <v>29</v>
      </c>
      <c r="F107" t="str">
        <f t="shared" si="22"/>
        <v>DEX01162899</v>
      </c>
      <c r="G107" t="str">
        <f t="shared" si="23"/>
        <v>DEX011628</v>
      </c>
      <c r="H107" s="264">
        <f>SUMIF('OBW Data Filtered'!$E:$E,'Operating Budget Worksheet'!$G107,'OBW Data Filtered'!F:F)</f>
        <v>808</v>
      </c>
      <c r="I107" s="264">
        <f>SUMIF('OBW Data Filtered'!$E:$E,'Operating Budget Worksheet'!$G107,'OBW Data Filtered'!G:G)</f>
        <v>60</v>
      </c>
      <c r="J107" s="264">
        <f>SUMIF('OBW Data Filtered'!$E:$E,'Operating Budget Worksheet'!$G107,'OBW Data Filtered'!H:H)</f>
        <v>0</v>
      </c>
      <c r="K107" s="1">
        <v>786.6</v>
      </c>
      <c r="L107" s="252">
        <v>786.6</v>
      </c>
      <c r="M107" t="s">
        <v>41</v>
      </c>
      <c r="N107" t="s">
        <v>104</v>
      </c>
      <c r="O107" s="5"/>
    </row>
    <row r="108" spans="1:15" x14ac:dyDescent="0.3">
      <c r="A108" t="s">
        <v>14</v>
      </c>
      <c r="B108" t="s">
        <v>103</v>
      </c>
      <c r="C108" t="s">
        <v>102</v>
      </c>
      <c r="D108" s="276" t="s">
        <v>43</v>
      </c>
      <c r="E108" t="s">
        <v>44</v>
      </c>
      <c r="F108" t="str">
        <f t="shared" ref="F108" si="26">CONCATENATE(C108,D108)</f>
        <v>DEX01162799</v>
      </c>
      <c r="G108" t="str">
        <f t="shared" ref="G108" si="27">CONCATENATE(C108,LEFT(D108,3))</f>
        <v>DEX011627</v>
      </c>
      <c r="H108" s="264">
        <f>SUMIF('OBW Data Filtered'!$E:$E,'Operating Budget Worksheet'!$G108,'OBW Data Filtered'!F:F)</f>
        <v>0</v>
      </c>
      <c r="I108" s="264">
        <f>SUMIF('OBW Data Filtered'!$E:$E,'Operating Budget Worksheet'!$G108,'OBW Data Filtered'!G:G)</f>
        <v>0</v>
      </c>
      <c r="J108" s="264">
        <f>SUMIF('OBW Data Filtered'!$E:$E,'Operating Budget Worksheet'!$G108,'OBW Data Filtered'!H:H)</f>
        <v>92.87</v>
      </c>
      <c r="L108" s="252"/>
      <c r="M108" t="s">
        <v>41</v>
      </c>
      <c r="N108" t="s">
        <v>104</v>
      </c>
      <c r="O108" s="5"/>
    </row>
    <row r="109" spans="1:15" x14ac:dyDescent="0.3">
      <c r="A109" t="s">
        <v>31</v>
      </c>
      <c r="B109" t="s">
        <v>106</v>
      </c>
      <c r="C109" t="s">
        <v>105</v>
      </c>
      <c r="D109" s="276" t="s">
        <v>11</v>
      </c>
      <c r="E109" t="s">
        <v>12</v>
      </c>
      <c r="F109" t="str">
        <f t="shared" si="22"/>
        <v>DFA05162199</v>
      </c>
      <c r="G109" t="str">
        <f t="shared" si="23"/>
        <v>DFA051621</v>
      </c>
      <c r="H109" s="264">
        <f>SUMIF('OBW Data Filtered'!$E:$E,'Operating Budget Worksheet'!$G109,'OBW Data Filtered'!F:F)</f>
        <v>20</v>
      </c>
      <c r="I109" s="264">
        <f>SUMIF('OBW Data Filtered'!$E:$E,'Operating Budget Worksheet'!$G109,'OBW Data Filtered'!G:G)</f>
        <v>6546.68</v>
      </c>
      <c r="J109" s="264">
        <f>SUMIF('OBW Data Filtered'!$E:$E,'Operating Budget Worksheet'!$G109,'OBW Data Filtered'!H:H)</f>
        <v>4600.74</v>
      </c>
      <c r="K109" s="1">
        <v>7901</v>
      </c>
      <c r="L109" s="252">
        <v>7901</v>
      </c>
      <c r="M109" t="s">
        <v>13</v>
      </c>
      <c r="N109" t="s">
        <v>106</v>
      </c>
      <c r="O109" s="5"/>
    </row>
    <row r="110" spans="1:15" x14ac:dyDescent="0.3">
      <c r="A110" t="s">
        <v>31</v>
      </c>
      <c r="B110" t="s">
        <v>106</v>
      </c>
      <c r="C110" t="s">
        <v>105</v>
      </c>
      <c r="D110" s="276" t="s">
        <v>16</v>
      </c>
      <c r="E110" t="s">
        <v>17</v>
      </c>
      <c r="F110" t="str">
        <f t="shared" si="22"/>
        <v>DFA05162299</v>
      </c>
      <c r="G110" t="str">
        <f t="shared" si="23"/>
        <v>DFA051622</v>
      </c>
      <c r="H110" s="264">
        <f>SUMIF('OBW Data Filtered'!$E:$E,'Operating Budget Worksheet'!$G110,'OBW Data Filtered'!F:F)</f>
        <v>3476.91</v>
      </c>
      <c r="I110" s="264">
        <f>SUMIF('OBW Data Filtered'!$E:$E,'Operating Budget Worksheet'!$G110,'OBW Data Filtered'!G:G)</f>
        <v>3214.66</v>
      </c>
      <c r="J110" s="264">
        <f>SUMIF('OBW Data Filtered'!$E:$E,'Operating Budget Worksheet'!$G110,'OBW Data Filtered'!H:H)</f>
        <v>1967.0500000000002</v>
      </c>
      <c r="K110" s="1">
        <v>2500</v>
      </c>
      <c r="L110" s="252">
        <v>2500</v>
      </c>
      <c r="M110" t="s">
        <v>13</v>
      </c>
      <c r="N110" t="s">
        <v>106</v>
      </c>
      <c r="O110" s="5"/>
    </row>
    <row r="111" spans="1:15" x14ac:dyDescent="0.3">
      <c r="A111" t="s">
        <v>31</v>
      </c>
      <c r="B111" t="s">
        <v>106</v>
      </c>
      <c r="C111" t="s">
        <v>105</v>
      </c>
      <c r="D111" s="276" t="s">
        <v>18</v>
      </c>
      <c r="E111" t="s">
        <v>19</v>
      </c>
      <c r="F111" t="str">
        <f t="shared" si="22"/>
        <v>DFA05162399</v>
      </c>
      <c r="G111" t="str">
        <f t="shared" si="23"/>
        <v>DFA051623</v>
      </c>
      <c r="H111" s="264">
        <f>SUMIF('OBW Data Filtered'!$E:$E,'Operating Budget Worksheet'!$G111,'OBW Data Filtered'!F:F)</f>
        <v>3959.22</v>
      </c>
      <c r="I111" s="264">
        <f>SUMIF('OBW Data Filtered'!$E:$E,'Operating Budget Worksheet'!$G111,'OBW Data Filtered'!G:G)</f>
        <v>2411.9499999999998</v>
      </c>
      <c r="J111" s="264">
        <f>SUMIF('OBW Data Filtered'!$E:$E,'Operating Budget Worksheet'!$G111,'OBW Data Filtered'!H:H)</f>
        <v>2219.56</v>
      </c>
      <c r="K111" s="1">
        <v>4769</v>
      </c>
      <c r="L111" s="252">
        <v>4769</v>
      </c>
      <c r="M111" t="s">
        <v>13</v>
      </c>
      <c r="N111" t="s">
        <v>106</v>
      </c>
      <c r="O111" s="5"/>
    </row>
    <row r="112" spans="1:15" x14ac:dyDescent="0.3">
      <c r="A112" t="s">
        <v>31</v>
      </c>
      <c r="B112" t="s">
        <v>106</v>
      </c>
      <c r="C112" t="s">
        <v>105</v>
      </c>
      <c r="D112" s="276" t="s">
        <v>20</v>
      </c>
      <c r="E112" t="s">
        <v>21</v>
      </c>
      <c r="F112" t="str">
        <f t="shared" si="22"/>
        <v>DFA05162499</v>
      </c>
      <c r="G112" t="str">
        <f t="shared" si="23"/>
        <v>DFA051624</v>
      </c>
      <c r="H112" s="264">
        <f>SUMIF('OBW Data Filtered'!$E:$E,'Operating Budget Worksheet'!$G112,'OBW Data Filtered'!F:F)</f>
        <v>2706.5600000000004</v>
      </c>
      <c r="I112" s="264">
        <f>SUMIF('OBW Data Filtered'!$E:$E,'Operating Budget Worksheet'!$G112,'OBW Data Filtered'!G:G)</f>
        <v>2530.1</v>
      </c>
      <c r="J112" s="264">
        <f>SUMIF('OBW Data Filtered'!$E:$E,'Operating Budget Worksheet'!$G112,'OBW Data Filtered'!H:H)</f>
        <v>1613.28</v>
      </c>
      <c r="K112" s="1">
        <v>1700</v>
      </c>
      <c r="L112" s="252">
        <v>1700</v>
      </c>
      <c r="M112" t="s">
        <v>13</v>
      </c>
      <c r="N112" t="s">
        <v>106</v>
      </c>
      <c r="O112" s="5"/>
    </row>
    <row r="113" spans="1:15" x14ac:dyDescent="0.3">
      <c r="A113" t="s">
        <v>31</v>
      </c>
      <c r="B113" t="s">
        <v>106</v>
      </c>
      <c r="C113" t="s">
        <v>105</v>
      </c>
      <c r="D113" s="276" t="s">
        <v>107</v>
      </c>
      <c r="E113" t="s">
        <v>108</v>
      </c>
      <c r="F113" t="str">
        <f t="shared" si="22"/>
        <v>DFA05162866</v>
      </c>
      <c r="G113" t="str">
        <f t="shared" si="23"/>
        <v>DFA051628</v>
      </c>
      <c r="H113" s="264">
        <f>SUMIF('OBW Data Filtered'!$E:$E,'Operating Budget Worksheet'!$G113,'OBW Data Filtered'!F:F)</f>
        <v>17176.239999999998</v>
      </c>
      <c r="I113" s="264">
        <f>SUMIF('OBW Data Filtered'!$E:$E,'Operating Budget Worksheet'!$G113,'OBW Data Filtered'!G:G)</f>
        <v>8474.74</v>
      </c>
      <c r="J113" s="264">
        <f>SUMIF('OBW Data Filtered'!$E:$E,'Operating Budget Worksheet'!$G113,'OBW Data Filtered'!H:H)</f>
        <v>2862.04</v>
      </c>
      <c r="K113" s="1">
        <v>4000</v>
      </c>
      <c r="L113" s="252">
        <v>4000</v>
      </c>
      <c r="M113" t="s">
        <v>13</v>
      </c>
      <c r="N113" t="s">
        <v>106</v>
      </c>
      <c r="O113" s="5"/>
    </row>
    <row r="114" spans="1:15" x14ac:dyDescent="0.3">
      <c r="A114" t="s">
        <v>31</v>
      </c>
      <c r="B114" t="s">
        <v>106</v>
      </c>
      <c r="C114" t="s">
        <v>105</v>
      </c>
      <c r="D114" s="276" t="s">
        <v>43</v>
      </c>
      <c r="E114" t="s">
        <v>44</v>
      </c>
      <c r="F114" t="str">
        <f t="shared" ref="F114" si="28">CONCATENATE(C114,D114)</f>
        <v>DFA05162799</v>
      </c>
      <c r="G114" t="str">
        <f t="shared" ref="G114" si="29">CONCATENATE(C114,LEFT(D114,3))</f>
        <v>DFA051627</v>
      </c>
      <c r="H114" s="264">
        <f>SUMIF('OBW Data Filtered'!$E:$E,'Operating Budget Worksheet'!$G114,'OBW Data Filtered'!F:F)</f>
        <v>87.37</v>
      </c>
      <c r="I114" s="264">
        <f>SUMIF('OBW Data Filtered'!$E:$E,'Operating Budget Worksheet'!$G114,'OBW Data Filtered'!G:G)</f>
        <v>0</v>
      </c>
      <c r="J114" s="264">
        <f>SUMIF('OBW Data Filtered'!$E:$E,'Operating Budget Worksheet'!$G114,'OBW Data Filtered'!H:H)</f>
        <v>251.23</v>
      </c>
      <c r="L114" s="252"/>
      <c r="M114" t="s">
        <v>13</v>
      </c>
      <c r="N114" t="s">
        <v>106</v>
      </c>
      <c r="O114" s="5"/>
    </row>
    <row r="115" spans="1:15" x14ac:dyDescent="0.3">
      <c r="A115" t="s">
        <v>69</v>
      </c>
      <c r="B115" t="s">
        <v>110</v>
      </c>
      <c r="C115" t="s">
        <v>109</v>
      </c>
      <c r="D115" s="276" t="s">
        <v>16</v>
      </c>
      <c r="E115" t="s">
        <v>17</v>
      </c>
      <c r="F115" t="str">
        <f t="shared" si="22"/>
        <v>DFB05162299</v>
      </c>
      <c r="G115" t="str">
        <f t="shared" si="23"/>
        <v>DFB051622</v>
      </c>
      <c r="H115" s="264">
        <f>SUMIF('OBW Data Filtered'!$E:$E,'Operating Budget Worksheet'!$G115,'OBW Data Filtered'!F:F)</f>
        <v>51613.01999999999</v>
      </c>
      <c r="I115" s="264">
        <f>SUMIF('OBW Data Filtered'!$E:$E,'Operating Budget Worksheet'!$G115,'OBW Data Filtered'!G:G)</f>
        <v>34621.729999999996</v>
      </c>
      <c r="J115" s="264">
        <f>SUMIF('OBW Data Filtered'!$E:$E,'Operating Budget Worksheet'!$G115,'OBW Data Filtered'!H:H)</f>
        <v>62453.62999999999</v>
      </c>
      <c r="K115" s="1">
        <v>44000</v>
      </c>
      <c r="L115" s="252">
        <v>44000</v>
      </c>
      <c r="M115" t="s">
        <v>13</v>
      </c>
      <c r="N115" t="s">
        <v>111</v>
      </c>
      <c r="O115" s="5"/>
    </row>
    <row r="116" spans="1:15" x14ac:dyDescent="0.3">
      <c r="A116" t="s">
        <v>69</v>
      </c>
      <c r="B116" t="s">
        <v>110</v>
      </c>
      <c r="C116" t="s">
        <v>109</v>
      </c>
      <c r="D116" s="276" t="s">
        <v>18</v>
      </c>
      <c r="E116" t="s">
        <v>19</v>
      </c>
      <c r="F116" t="str">
        <f t="shared" si="22"/>
        <v>DFB05162399</v>
      </c>
      <c r="G116" t="str">
        <f t="shared" si="23"/>
        <v>DFB051623</v>
      </c>
      <c r="H116" s="264">
        <f>SUMIF('OBW Data Filtered'!$E:$E,'Operating Budget Worksheet'!$G116,'OBW Data Filtered'!F:F)</f>
        <v>5184.87</v>
      </c>
      <c r="I116" s="264">
        <f>SUMIF('OBW Data Filtered'!$E:$E,'Operating Budget Worksheet'!$G116,'OBW Data Filtered'!G:G)</f>
        <v>4672.09</v>
      </c>
      <c r="J116" s="264">
        <f>SUMIF('OBW Data Filtered'!$E:$E,'Operating Budget Worksheet'!$G116,'OBW Data Filtered'!H:H)</f>
        <v>4483.8</v>
      </c>
      <c r="K116" s="1">
        <v>4337</v>
      </c>
      <c r="L116" s="252">
        <v>4337</v>
      </c>
      <c r="M116" t="s">
        <v>13</v>
      </c>
      <c r="N116" t="s">
        <v>111</v>
      </c>
      <c r="O116" s="5"/>
    </row>
    <row r="117" spans="1:15" x14ac:dyDescent="0.3">
      <c r="A117" t="s">
        <v>69</v>
      </c>
      <c r="B117" t="s">
        <v>110</v>
      </c>
      <c r="C117" t="s">
        <v>109</v>
      </c>
      <c r="D117" s="276" t="s">
        <v>20</v>
      </c>
      <c r="E117" t="s">
        <v>21</v>
      </c>
      <c r="F117" t="str">
        <f t="shared" si="22"/>
        <v>DFB05162499</v>
      </c>
      <c r="G117" t="str">
        <f t="shared" si="23"/>
        <v>DFB051624</v>
      </c>
      <c r="H117" s="264">
        <f>SUMIF('OBW Data Filtered'!$E:$E,'Operating Budget Worksheet'!$G117,'OBW Data Filtered'!F:F)</f>
        <v>35549.079999999994</v>
      </c>
      <c r="I117" s="264">
        <f>SUMIF('OBW Data Filtered'!$E:$E,'Operating Budget Worksheet'!$G117,'OBW Data Filtered'!G:G)</f>
        <v>53309.46</v>
      </c>
      <c r="J117" s="264">
        <f>SUMIF('OBW Data Filtered'!$E:$E,'Operating Budget Worksheet'!$G117,'OBW Data Filtered'!H:H)</f>
        <v>51347.090000000004</v>
      </c>
      <c r="K117" s="1">
        <v>63324</v>
      </c>
      <c r="L117" s="252">
        <v>63324</v>
      </c>
      <c r="M117" t="s">
        <v>13</v>
      </c>
      <c r="N117" t="s">
        <v>111</v>
      </c>
      <c r="O117" s="5"/>
    </row>
    <row r="118" spans="1:15" x14ac:dyDescent="0.3">
      <c r="A118" t="s">
        <v>69</v>
      </c>
      <c r="B118" t="s">
        <v>110</v>
      </c>
      <c r="C118" t="s">
        <v>109</v>
      </c>
      <c r="D118" s="276" t="s">
        <v>43</v>
      </c>
      <c r="E118" t="s">
        <v>44</v>
      </c>
      <c r="F118" t="str">
        <f t="shared" si="22"/>
        <v>DFB05162799</v>
      </c>
      <c r="G118" t="str">
        <f t="shared" si="23"/>
        <v>DFB051627</v>
      </c>
      <c r="H118" s="264">
        <f>SUMIF('OBW Data Filtered'!$E:$E,'Operating Budget Worksheet'!$G118,'OBW Data Filtered'!F:F)</f>
        <v>355</v>
      </c>
      <c r="I118" s="264">
        <f>SUMIF('OBW Data Filtered'!$E:$E,'Operating Budget Worksheet'!$G118,'OBW Data Filtered'!G:G)</f>
        <v>2169.5100000000002</v>
      </c>
      <c r="J118" s="264">
        <f>SUMIF('OBW Data Filtered'!$E:$E,'Operating Budget Worksheet'!$G118,'OBW Data Filtered'!H:H)</f>
        <v>108.78</v>
      </c>
      <c r="K118" s="1">
        <v>800</v>
      </c>
      <c r="L118" s="252">
        <v>800</v>
      </c>
      <c r="M118" t="s">
        <v>13</v>
      </c>
      <c r="N118" t="s">
        <v>111</v>
      </c>
      <c r="O118" s="5"/>
    </row>
    <row r="119" spans="1:15" x14ac:dyDescent="0.3">
      <c r="A119" t="s">
        <v>69</v>
      </c>
      <c r="B119" t="s">
        <v>110</v>
      </c>
      <c r="C119" t="s">
        <v>109</v>
      </c>
      <c r="D119" s="276" t="s">
        <v>112</v>
      </c>
      <c r="E119" t="s">
        <v>113</v>
      </c>
      <c r="F119" t="str">
        <f t="shared" si="22"/>
        <v>DFB05162857</v>
      </c>
      <c r="G119" t="str">
        <f t="shared" si="23"/>
        <v>DFB051628</v>
      </c>
      <c r="H119" s="264">
        <f>SUMIF('OBW Data Filtered'!$E:$E,'Operating Budget Worksheet'!$G119,'OBW Data Filtered'!F:F)</f>
        <v>29115.71</v>
      </c>
      <c r="I119" s="264">
        <f>SUMIF('OBW Data Filtered'!$E:$E,'Operating Budget Worksheet'!$G119,'OBW Data Filtered'!G:G)</f>
        <v>29453.809999999998</v>
      </c>
      <c r="J119" s="264">
        <f>SUMIF('OBW Data Filtered'!$E:$E,'Operating Budget Worksheet'!$G119,'OBW Data Filtered'!H:H)</f>
        <v>27799.4</v>
      </c>
      <c r="K119" s="1">
        <v>15817</v>
      </c>
      <c r="L119" s="252">
        <v>15817</v>
      </c>
      <c r="M119" t="s">
        <v>13</v>
      </c>
      <c r="N119" t="s">
        <v>111</v>
      </c>
      <c r="O119" s="5"/>
    </row>
    <row r="120" spans="1:15" x14ac:dyDescent="0.3">
      <c r="A120" t="s">
        <v>69</v>
      </c>
      <c r="B120" t="s">
        <v>110</v>
      </c>
      <c r="C120" t="s">
        <v>109</v>
      </c>
      <c r="D120" s="276" t="s">
        <v>114</v>
      </c>
      <c r="E120" t="s">
        <v>115</v>
      </c>
      <c r="F120" t="str">
        <f t="shared" si="22"/>
        <v>DFB05162117H</v>
      </c>
      <c r="G120" t="str">
        <f t="shared" si="23"/>
        <v>DFB051621</v>
      </c>
      <c r="H120" s="264">
        <f>SUMIF('OBW Data Filtered'!$E:$E,'Operating Budget Worksheet'!$G120,'OBW Data Filtered'!F:F)</f>
        <v>49006.59</v>
      </c>
      <c r="I120" s="264">
        <f>SUMIF('OBW Data Filtered'!$E:$E,'Operating Budget Worksheet'!$G120,'OBW Data Filtered'!G:G)</f>
        <v>33922.629999999997</v>
      </c>
      <c r="J120" s="264">
        <f>SUMIF('OBW Data Filtered'!$E:$E,'Operating Budget Worksheet'!$G120,'OBW Data Filtered'!H:H)</f>
        <v>27642.1</v>
      </c>
      <c r="K120" s="1">
        <v>26370</v>
      </c>
      <c r="L120" s="252">
        <v>26370</v>
      </c>
      <c r="M120" t="s">
        <v>13</v>
      </c>
      <c r="N120" t="s">
        <v>111</v>
      </c>
      <c r="O120" s="5"/>
    </row>
    <row r="121" spans="1:15" x14ac:dyDescent="0.3">
      <c r="A121" t="s">
        <v>69</v>
      </c>
      <c r="B121" t="s">
        <v>110</v>
      </c>
      <c r="C121" t="s">
        <v>109</v>
      </c>
      <c r="D121" s="276" t="s">
        <v>86</v>
      </c>
      <c r="E121" t="s">
        <v>87</v>
      </c>
      <c r="F121" t="str">
        <f t="shared" ref="F121" si="30">CONCATENATE(C121,D121)</f>
        <v>DFB05162528</v>
      </c>
      <c r="G121" t="str">
        <f t="shared" ref="G121" si="31">CONCATENATE(C121,LEFT(D121,3))</f>
        <v>DFB051625</v>
      </c>
      <c r="H121" s="264">
        <f>SUMIF('OBW Data Filtered'!$E:$E,'Operating Budget Worksheet'!$G121,'OBW Data Filtered'!F:F)</f>
        <v>0</v>
      </c>
      <c r="I121" s="264">
        <f>SUMIF('OBW Data Filtered'!$E:$E,'Operating Budget Worksheet'!$G121,'OBW Data Filtered'!G:G)</f>
        <v>300</v>
      </c>
      <c r="J121" s="264">
        <f>SUMIF('OBW Data Filtered'!$E:$E,'Operating Budget Worksheet'!$G121,'OBW Data Filtered'!H:H)</f>
        <v>0</v>
      </c>
      <c r="L121" s="252"/>
      <c r="M121" t="s">
        <v>13</v>
      </c>
      <c r="N121" t="s">
        <v>111</v>
      </c>
      <c r="O121" s="5"/>
    </row>
    <row r="122" spans="1:15" x14ac:dyDescent="0.3">
      <c r="A122" t="s">
        <v>14</v>
      </c>
      <c r="B122" t="s">
        <v>117</v>
      </c>
      <c r="C122" t="s">
        <v>116</v>
      </c>
      <c r="D122" s="276" t="s">
        <v>16</v>
      </c>
      <c r="E122" t="s">
        <v>17</v>
      </c>
      <c r="F122" t="str">
        <f t="shared" si="22"/>
        <v>DFD01162299</v>
      </c>
      <c r="G122" t="str">
        <f t="shared" si="23"/>
        <v>DFD011622</v>
      </c>
      <c r="H122" s="264">
        <f>SUMIF('OBW Data Filtered'!$E:$E,'Operating Budget Worksheet'!$G122,'OBW Data Filtered'!F:F)</f>
        <v>135.19999999999999</v>
      </c>
      <c r="I122" s="264">
        <f>SUMIF('OBW Data Filtered'!$E:$E,'Operating Budget Worksheet'!$G122,'OBW Data Filtered'!G:G)</f>
        <v>30.1</v>
      </c>
      <c r="J122" s="264">
        <f>SUMIF('OBW Data Filtered'!$E:$E,'Operating Budget Worksheet'!$G122,'OBW Data Filtered'!H:H)</f>
        <v>161.94999999999999</v>
      </c>
      <c r="K122" s="1">
        <v>157.03</v>
      </c>
      <c r="L122" s="252">
        <v>157.03</v>
      </c>
      <c r="M122" t="s">
        <v>41</v>
      </c>
      <c r="N122" t="s">
        <v>118</v>
      </c>
      <c r="O122" s="5"/>
    </row>
    <row r="123" spans="1:15" x14ac:dyDescent="0.3">
      <c r="A123" t="s">
        <v>14</v>
      </c>
      <c r="B123" t="s">
        <v>117</v>
      </c>
      <c r="C123" t="s">
        <v>116</v>
      </c>
      <c r="D123" s="276" t="s">
        <v>20</v>
      </c>
      <c r="E123" t="s">
        <v>21</v>
      </c>
      <c r="F123" t="str">
        <f t="shared" si="22"/>
        <v>DFD01162499</v>
      </c>
      <c r="G123" t="str">
        <f t="shared" si="23"/>
        <v>DFD011624</v>
      </c>
      <c r="H123" s="264">
        <f>SUMIF('OBW Data Filtered'!$E:$E,'Operating Budget Worksheet'!$G123,'OBW Data Filtered'!F:F)</f>
        <v>13747.159999999998</v>
      </c>
      <c r="I123" s="264">
        <f>SUMIF('OBW Data Filtered'!$E:$E,'Operating Budget Worksheet'!$G123,'OBW Data Filtered'!G:G)</f>
        <v>16731.370000000003</v>
      </c>
      <c r="J123" s="264">
        <f>SUMIF('OBW Data Filtered'!$E:$E,'Operating Budget Worksheet'!$G123,'OBW Data Filtered'!H:H)</f>
        <v>17835.63</v>
      </c>
      <c r="K123" s="1">
        <v>14725</v>
      </c>
      <c r="L123" s="252">
        <v>14725</v>
      </c>
      <c r="M123" t="s">
        <v>41</v>
      </c>
      <c r="N123" t="s">
        <v>118</v>
      </c>
      <c r="O123" s="5"/>
    </row>
    <row r="124" spans="1:15" x14ac:dyDescent="0.3">
      <c r="A124" t="s">
        <v>14</v>
      </c>
      <c r="B124" t="s">
        <v>117</v>
      </c>
      <c r="C124" t="s">
        <v>116</v>
      </c>
      <c r="D124" s="276" t="s">
        <v>28</v>
      </c>
      <c r="E124" t="s">
        <v>29</v>
      </c>
      <c r="F124" t="str">
        <f t="shared" si="22"/>
        <v>DFD01162899</v>
      </c>
      <c r="G124" t="str">
        <f t="shared" si="23"/>
        <v>DFD011628</v>
      </c>
      <c r="H124" s="264">
        <f>SUMIF('OBW Data Filtered'!$E:$E,'Operating Budget Worksheet'!$G124,'OBW Data Filtered'!F:F)</f>
        <v>4954.92</v>
      </c>
      <c r="I124" s="264">
        <f>SUMIF('OBW Data Filtered'!$E:$E,'Operating Budget Worksheet'!$G124,'OBW Data Filtered'!G:G)</f>
        <v>2807.5</v>
      </c>
      <c r="J124" s="264">
        <f>SUMIF('OBW Data Filtered'!$E:$E,'Operating Budget Worksheet'!$G124,'OBW Data Filtered'!H:H)</f>
        <v>2934.5</v>
      </c>
      <c r="K124" s="1">
        <v>4614.9399999999996</v>
      </c>
      <c r="L124" s="252">
        <v>4614.9399999999996</v>
      </c>
      <c r="M124" t="s">
        <v>41</v>
      </c>
      <c r="N124" t="s">
        <v>118</v>
      </c>
      <c r="O124" s="5"/>
    </row>
    <row r="125" spans="1:15" x14ac:dyDescent="0.3">
      <c r="A125" t="s">
        <v>14</v>
      </c>
      <c r="B125" t="s">
        <v>120</v>
      </c>
      <c r="C125" t="s">
        <v>119</v>
      </c>
      <c r="D125" s="276" t="s">
        <v>11</v>
      </c>
      <c r="E125" t="s">
        <v>12</v>
      </c>
      <c r="F125" t="str">
        <f t="shared" si="22"/>
        <v>DFN01162199</v>
      </c>
      <c r="G125" t="str">
        <f t="shared" si="23"/>
        <v>DFN011621</v>
      </c>
      <c r="H125" s="264">
        <f>SUMIF('OBW Data Filtered'!$E:$E,'Operating Budget Worksheet'!$G125,'OBW Data Filtered'!F:F)</f>
        <v>12</v>
      </c>
      <c r="I125" s="264">
        <f>SUMIF('OBW Data Filtered'!$E:$E,'Operating Budget Worksheet'!$G125,'OBW Data Filtered'!G:G)</f>
        <v>14.65</v>
      </c>
      <c r="J125" s="264">
        <f>SUMIF('OBW Data Filtered'!$E:$E,'Operating Budget Worksheet'!$G125,'OBW Data Filtered'!H:H)</f>
        <v>219.04</v>
      </c>
      <c r="K125" s="1">
        <v>96.2</v>
      </c>
      <c r="L125" s="252">
        <v>96.2</v>
      </c>
      <c r="M125" t="s">
        <v>41</v>
      </c>
      <c r="N125" t="s">
        <v>58</v>
      </c>
      <c r="O125" s="5"/>
    </row>
    <row r="126" spans="1:15" x14ac:dyDescent="0.3">
      <c r="A126" t="s">
        <v>14</v>
      </c>
      <c r="B126" t="s">
        <v>120</v>
      </c>
      <c r="C126" t="s">
        <v>119</v>
      </c>
      <c r="D126" s="276" t="s">
        <v>16</v>
      </c>
      <c r="E126" t="s">
        <v>17</v>
      </c>
      <c r="F126" t="str">
        <f t="shared" si="22"/>
        <v>DFN01162299</v>
      </c>
      <c r="G126" t="str">
        <f t="shared" si="23"/>
        <v>DFN011622</v>
      </c>
      <c r="H126" s="264">
        <f>SUMIF('OBW Data Filtered'!$E:$E,'Operating Budget Worksheet'!$G126,'OBW Data Filtered'!F:F)</f>
        <v>3120.76</v>
      </c>
      <c r="I126" s="264">
        <f>SUMIF('OBW Data Filtered'!$E:$E,'Operating Budget Worksheet'!$G126,'OBW Data Filtered'!G:G)</f>
        <v>4094.6699999999996</v>
      </c>
      <c r="J126" s="264">
        <f>SUMIF('OBW Data Filtered'!$E:$E,'Operating Budget Worksheet'!$G126,'OBW Data Filtered'!H:H)</f>
        <v>3415.04</v>
      </c>
      <c r="K126" s="1">
        <v>4328.8</v>
      </c>
      <c r="L126" s="252">
        <v>4328.8</v>
      </c>
      <c r="M126" t="s">
        <v>41</v>
      </c>
      <c r="N126" t="s">
        <v>58</v>
      </c>
      <c r="O126" s="5"/>
    </row>
    <row r="127" spans="1:15" x14ac:dyDescent="0.3">
      <c r="A127" t="s">
        <v>14</v>
      </c>
      <c r="B127" t="s">
        <v>120</v>
      </c>
      <c r="C127" t="s">
        <v>119</v>
      </c>
      <c r="D127" s="276" t="s">
        <v>18</v>
      </c>
      <c r="E127" t="s">
        <v>19</v>
      </c>
      <c r="F127" t="str">
        <f t="shared" si="22"/>
        <v>DFN01162399</v>
      </c>
      <c r="G127" t="str">
        <f t="shared" si="23"/>
        <v>DFN011623</v>
      </c>
      <c r="H127" s="264">
        <f>SUMIF('OBW Data Filtered'!$E:$E,'Operating Budget Worksheet'!$G127,'OBW Data Filtered'!F:F)</f>
        <v>2814.49</v>
      </c>
      <c r="I127" s="264">
        <f>SUMIF('OBW Data Filtered'!$E:$E,'Operating Budget Worksheet'!$G127,'OBW Data Filtered'!G:G)</f>
        <v>3009.34</v>
      </c>
      <c r="J127" s="264">
        <f>SUMIF('OBW Data Filtered'!$E:$E,'Operating Budget Worksheet'!$G127,'OBW Data Filtered'!H:H)</f>
        <v>2937</v>
      </c>
      <c r="K127" s="1">
        <v>2500</v>
      </c>
      <c r="L127" s="252">
        <v>2500</v>
      </c>
      <c r="M127" t="s">
        <v>41</v>
      </c>
      <c r="N127" t="s">
        <v>58</v>
      </c>
      <c r="O127" s="5"/>
    </row>
    <row r="128" spans="1:15" x14ac:dyDescent="0.3">
      <c r="A128" t="s">
        <v>14</v>
      </c>
      <c r="B128" t="s">
        <v>120</v>
      </c>
      <c r="C128" t="s">
        <v>119</v>
      </c>
      <c r="D128" s="276" t="s">
        <v>20</v>
      </c>
      <c r="E128" t="s">
        <v>21</v>
      </c>
      <c r="F128" t="str">
        <f t="shared" si="22"/>
        <v>DFN01162499</v>
      </c>
      <c r="G128" t="str">
        <f t="shared" si="23"/>
        <v>DFN011624</v>
      </c>
      <c r="H128" s="264">
        <f>SUMIF('OBW Data Filtered'!$E:$E,'Operating Budget Worksheet'!$G128,'OBW Data Filtered'!F:F)</f>
        <v>1338.01</v>
      </c>
      <c r="I128" s="264">
        <f>SUMIF('OBW Data Filtered'!$E:$E,'Operating Budget Worksheet'!$G128,'OBW Data Filtered'!G:G)</f>
        <v>953.26</v>
      </c>
      <c r="J128" s="264">
        <f>SUMIF('OBW Data Filtered'!$E:$E,'Operating Budget Worksheet'!$G128,'OBW Data Filtered'!H:H)</f>
        <v>353</v>
      </c>
      <c r="K128" s="1">
        <v>961.96</v>
      </c>
      <c r="L128" s="252">
        <v>961.96</v>
      </c>
      <c r="M128" t="s">
        <v>41</v>
      </c>
      <c r="N128" t="s">
        <v>58</v>
      </c>
      <c r="O128" s="5"/>
    </row>
    <row r="129" spans="1:15" x14ac:dyDescent="0.3">
      <c r="A129" t="s">
        <v>14</v>
      </c>
      <c r="B129" t="s">
        <v>120</v>
      </c>
      <c r="C129" t="s">
        <v>119</v>
      </c>
      <c r="D129" s="276" t="s">
        <v>43</v>
      </c>
      <c r="E129" t="s">
        <v>44</v>
      </c>
      <c r="F129" t="str">
        <f t="shared" si="22"/>
        <v>DFN01162799</v>
      </c>
      <c r="G129" t="str">
        <f t="shared" si="23"/>
        <v>DFN011627</v>
      </c>
      <c r="H129" s="264">
        <f>SUMIF('OBW Data Filtered'!$E:$E,'Operating Budget Worksheet'!$G129,'OBW Data Filtered'!F:F)</f>
        <v>5.4</v>
      </c>
      <c r="I129" s="264">
        <f>SUMIF('OBW Data Filtered'!$E:$E,'Operating Budget Worksheet'!$G129,'OBW Data Filtered'!G:G)</f>
        <v>160.15</v>
      </c>
      <c r="J129" s="264">
        <f>SUMIF('OBW Data Filtered'!$E:$E,'Operating Budget Worksheet'!$G129,'OBW Data Filtered'!H:H)</f>
        <v>0</v>
      </c>
      <c r="K129" s="1">
        <v>96.2</v>
      </c>
      <c r="L129" s="252">
        <v>96.2</v>
      </c>
      <c r="M129" t="s">
        <v>41</v>
      </c>
      <c r="N129" t="s">
        <v>58</v>
      </c>
      <c r="O129" s="5"/>
    </row>
    <row r="130" spans="1:15" x14ac:dyDescent="0.3">
      <c r="A130" t="s">
        <v>14</v>
      </c>
      <c r="B130" t="s">
        <v>120</v>
      </c>
      <c r="C130" t="s">
        <v>119</v>
      </c>
      <c r="D130" s="276" t="s">
        <v>28</v>
      </c>
      <c r="E130" t="s">
        <v>29</v>
      </c>
      <c r="F130" t="str">
        <f t="shared" si="22"/>
        <v>DFN01162899</v>
      </c>
      <c r="G130" t="str">
        <f t="shared" si="23"/>
        <v>DFN011628</v>
      </c>
      <c r="H130" s="264">
        <f>SUMIF('OBW Data Filtered'!$E:$E,'Operating Budget Worksheet'!$G130,'OBW Data Filtered'!F:F)</f>
        <v>95</v>
      </c>
      <c r="I130" s="264">
        <f>SUMIF('OBW Data Filtered'!$E:$E,'Operating Budget Worksheet'!$G130,'OBW Data Filtered'!G:G)</f>
        <v>80</v>
      </c>
      <c r="J130" s="264">
        <f>SUMIF('OBW Data Filtered'!$E:$E,'Operating Budget Worksheet'!$G130,'OBW Data Filtered'!H:H)</f>
        <v>49.95</v>
      </c>
      <c r="K130" s="13">
        <v>902.31</v>
      </c>
      <c r="L130" s="253">
        <v>902.31</v>
      </c>
      <c r="M130" t="s">
        <v>41</v>
      </c>
      <c r="N130" t="s">
        <v>58</v>
      </c>
      <c r="O130" s="5"/>
    </row>
    <row r="131" spans="1:15" x14ac:dyDescent="0.3">
      <c r="A131" t="s">
        <v>14</v>
      </c>
      <c r="B131" t="s">
        <v>122</v>
      </c>
      <c r="C131" t="s">
        <v>121</v>
      </c>
      <c r="D131" s="276" t="s">
        <v>11</v>
      </c>
      <c r="E131" t="s">
        <v>12</v>
      </c>
      <c r="F131" t="str">
        <f t="shared" si="22"/>
        <v>DFS01162199</v>
      </c>
      <c r="G131" t="str">
        <f t="shared" si="23"/>
        <v>DFS011621</v>
      </c>
      <c r="H131" s="264">
        <f>SUMIF('OBW Data Filtered'!$E:$E,'Operating Budget Worksheet'!$G131,'OBW Data Filtered'!F:F)</f>
        <v>50000</v>
      </c>
      <c r="I131" s="264">
        <f>SUMIF('OBW Data Filtered'!$E:$E,'Operating Budget Worksheet'!$G131,'OBW Data Filtered'!G:G)</f>
        <v>51500</v>
      </c>
      <c r="J131" s="264">
        <f>SUMIF('OBW Data Filtered'!$E:$E,'Operating Budget Worksheet'!$G131,'OBW Data Filtered'!H:H)</f>
        <v>50000</v>
      </c>
      <c r="K131" s="13">
        <v>47500</v>
      </c>
      <c r="L131" s="253">
        <v>47500</v>
      </c>
      <c r="M131" t="s">
        <v>41</v>
      </c>
      <c r="N131" t="s">
        <v>118</v>
      </c>
      <c r="O131" s="5"/>
    </row>
    <row r="132" spans="1:15" x14ac:dyDescent="0.3">
      <c r="A132" t="s">
        <v>14</v>
      </c>
      <c r="B132" t="s">
        <v>122</v>
      </c>
      <c r="C132" t="s">
        <v>121</v>
      </c>
      <c r="D132" s="276" t="s">
        <v>18</v>
      </c>
      <c r="E132" t="s">
        <v>19</v>
      </c>
      <c r="F132" t="str">
        <f t="shared" ref="F132:F134" si="32">CONCATENATE(C132,D132)</f>
        <v>DFS01162399</v>
      </c>
      <c r="G132" t="str">
        <f t="shared" ref="G132:G134" si="33">CONCATENATE(C132,LEFT(D132,3))</f>
        <v>DFS011623</v>
      </c>
      <c r="H132" s="264">
        <f>SUMIF('OBW Data Filtered'!$E:$E,'Operating Budget Worksheet'!$G132,'OBW Data Filtered'!F:F)</f>
        <v>0</v>
      </c>
      <c r="I132" s="264">
        <f>SUMIF('OBW Data Filtered'!$E:$E,'Operating Budget Worksheet'!$G132,'OBW Data Filtered'!G:G)</f>
        <v>0</v>
      </c>
      <c r="J132" s="264">
        <f>SUMIF('OBW Data Filtered'!$E:$E,'Operating Budget Worksheet'!$G132,'OBW Data Filtered'!H:H)</f>
        <v>0</v>
      </c>
      <c r="K132" s="13"/>
      <c r="L132" s="253"/>
      <c r="M132" t="s">
        <v>41</v>
      </c>
      <c r="N132" t="s">
        <v>118</v>
      </c>
      <c r="O132" s="5"/>
    </row>
    <row r="133" spans="1:15" x14ac:dyDescent="0.3">
      <c r="A133" t="s">
        <v>14</v>
      </c>
      <c r="B133" t="s">
        <v>122</v>
      </c>
      <c r="C133" t="s">
        <v>121</v>
      </c>
      <c r="D133" s="276" t="s">
        <v>20</v>
      </c>
      <c r="E133" t="s">
        <v>21</v>
      </c>
      <c r="F133" t="str">
        <f t="shared" si="32"/>
        <v>DFS01162499</v>
      </c>
      <c r="G133" t="str">
        <f t="shared" si="33"/>
        <v>DFS011624</v>
      </c>
      <c r="H133" s="264">
        <f>SUMIF('OBW Data Filtered'!$E:$E,'Operating Budget Worksheet'!$G133,'OBW Data Filtered'!F:F)</f>
        <v>0</v>
      </c>
      <c r="I133" s="264">
        <f>SUMIF('OBW Data Filtered'!$E:$E,'Operating Budget Worksheet'!$G133,'OBW Data Filtered'!G:G)</f>
        <v>0</v>
      </c>
      <c r="J133" s="264">
        <f>SUMIF('OBW Data Filtered'!$E:$E,'Operating Budget Worksheet'!$G133,'OBW Data Filtered'!H:H)</f>
        <v>0</v>
      </c>
      <c r="K133" s="13"/>
      <c r="L133" s="253"/>
      <c r="M133" t="s">
        <v>41</v>
      </c>
      <c r="N133" t="s">
        <v>118</v>
      </c>
      <c r="O133" s="5"/>
    </row>
    <row r="134" spans="1:15" x14ac:dyDescent="0.3">
      <c r="A134" t="s">
        <v>14</v>
      </c>
      <c r="B134" t="s">
        <v>122</v>
      </c>
      <c r="C134" t="s">
        <v>121</v>
      </c>
      <c r="D134" s="276" t="s">
        <v>28</v>
      </c>
      <c r="E134" t="s">
        <v>29</v>
      </c>
      <c r="F134" t="str">
        <f t="shared" si="32"/>
        <v>DFS01162899</v>
      </c>
      <c r="G134" t="str">
        <f t="shared" si="33"/>
        <v>DFS011628</v>
      </c>
      <c r="H134" s="264">
        <f>SUMIF('OBW Data Filtered'!$E:$E,'Operating Budget Worksheet'!$G134,'OBW Data Filtered'!F:F)</f>
        <v>0</v>
      </c>
      <c r="I134" s="264">
        <f>SUMIF('OBW Data Filtered'!$E:$E,'Operating Budget Worksheet'!$G134,'OBW Data Filtered'!G:G)</f>
        <v>-12</v>
      </c>
      <c r="J134" s="264">
        <f>SUMIF('OBW Data Filtered'!$E:$E,'Operating Budget Worksheet'!$G134,'OBW Data Filtered'!H:H)</f>
        <v>132.6</v>
      </c>
      <c r="K134" s="13"/>
      <c r="L134" s="253"/>
      <c r="M134" t="s">
        <v>41</v>
      </c>
      <c r="N134" t="s">
        <v>118</v>
      </c>
      <c r="O134" s="5"/>
    </row>
    <row r="135" spans="1:15" x14ac:dyDescent="0.3">
      <c r="A135" t="s">
        <v>61</v>
      </c>
      <c r="B135" t="s">
        <v>124</v>
      </c>
      <c r="C135" t="s">
        <v>123</v>
      </c>
      <c r="D135" s="276" t="s">
        <v>20</v>
      </c>
      <c r="E135" t="s">
        <v>21</v>
      </c>
      <c r="F135" t="str">
        <f t="shared" si="22"/>
        <v>DFS04162499</v>
      </c>
      <c r="G135" t="str">
        <f t="shared" si="23"/>
        <v>DFS041624</v>
      </c>
      <c r="H135" s="264">
        <f>SUMIF('OBW Data Filtered'!$E:$E,'Operating Budget Worksheet'!$G135,'OBW Data Filtered'!F:F)</f>
        <v>774.31</v>
      </c>
      <c r="I135" s="264">
        <f>SUMIF('OBW Data Filtered'!$E:$E,'Operating Budget Worksheet'!$G135,'OBW Data Filtered'!G:G)</f>
        <v>927.66</v>
      </c>
      <c r="J135" s="264">
        <f>SUMIF('OBW Data Filtered'!$E:$E,'Operating Budget Worksheet'!$G135,'OBW Data Filtered'!H:H)</f>
        <v>115.83000000000001</v>
      </c>
      <c r="K135" s="13">
        <v>1041.68</v>
      </c>
      <c r="L135" s="253">
        <v>1041.68</v>
      </c>
      <c r="M135" t="s">
        <v>30</v>
      </c>
      <c r="N135" t="s">
        <v>125</v>
      </c>
      <c r="O135" s="5"/>
    </row>
    <row r="136" spans="1:15" x14ac:dyDescent="0.3">
      <c r="A136" t="s">
        <v>61</v>
      </c>
      <c r="B136" t="s">
        <v>124</v>
      </c>
      <c r="C136" t="s">
        <v>123</v>
      </c>
      <c r="D136" s="276">
        <v>62299</v>
      </c>
      <c r="F136" t="str">
        <f t="shared" ref="F136:F138" si="34">CONCATENATE(C136,D136)</f>
        <v>DFS04162299</v>
      </c>
      <c r="G136" t="str">
        <f t="shared" ref="G136:G138" si="35">CONCATENATE(C136,LEFT(D136,3))</f>
        <v>DFS041622</v>
      </c>
      <c r="H136" s="264">
        <f>SUMIF('OBW Data Filtered'!$E:$E,'Operating Budget Worksheet'!$G136,'OBW Data Filtered'!F:F)</f>
        <v>0</v>
      </c>
      <c r="I136" s="264">
        <f>SUMIF('OBW Data Filtered'!$E:$E,'Operating Budget Worksheet'!$G136,'OBW Data Filtered'!G:G)</f>
        <v>0</v>
      </c>
      <c r="J136" s="264">
        <f>SUMIF('OBW Data Filtered'!$E:$E,'Operating Budget Worksheet'!$G136,'OBW Data Filtered'!H:H)</f>
        <v>0</v>
      </c>
      <c r="K136" s="13"/>
      <c r="L136" s="253"/>
      <c r="M136" t="s">
        <v>30</v>
      </c>
      <c r="N136" t="s">
        <v>125</v>
      </c>
      <c r="O136" s="5"/>
    </row>
    <row r="137" spans="1:15" x14ac:dyDescent="0.3">
      <c r="A137" t="s">
        <v>61</v>
      </c>
      <c r="B137" t="s">
        <v>124</v>
      </c>
      <c r="C137" t="s">
        <v>123</v>
      </c>
      <c r="D137" s="276" t="s">
        <v>18</v>
      </c>
      <c r="E137" t="s">
        <v>19</v>
      </c>
      <c r="F137" t="str">
        <f t="shared" si="34"/>
        <v>DFS04162399</v>
      </c>
      <c r="G137" t="str">
        <f t="shared" si="35"/>
        <v>DFS041623</v>
      </c>
      <c r="H137" s="264">
        <f>SUMIF('OBW Data Filtered'!$E:$E,'Operating Budget Worksheet'!$G137,'OBW Data Filtered'!F:F)</f>
        <v>0</v>
      </c>
      <c r="I137" s="264">
        <f>SUMIF('OBW Data Filtered'!$E:$E,'Operating Budget Worksheet'!$G137,'OBW Data Filtered'!G:G)</f>
        <v>66.150000000000006</v>
      </c>
      <c r="J137" s="264">
        <f>SUMIF('OBW Data Filtered'!$E:$E,'Operating Budget Worksheet'!$G137,'OBW Data Filtered'!H:H)</f>
        <v>0</v>
      </c>
      <c r="K137" s="13"/>
      <c r="L137" s="253"/>
      <c r="M137" t="s">
        <v>30</v>
      </c>
      <c r="N137" t="s">
        <v>125</v>
      </c>
      <c r="O137" s="5"/>
    </row>
    <row r="138" spans="1:15" x14ac:dyDescent="0.3">
      <c r="A138" t="s">
        <v>61</v>
      </c>
      <c r="B138" t="s">
        <v>124</v>
      </c>
      <c r="C138" t="s">
        <v>123</v>
      </c>
      <c r="D138" s="276" t="s">
        <v>28</v>
      </c>
      <c r="E138" t="s">
        <v>29</v>
      </c>
      <c r="F138" t="str">
        <f t="shared" si="34"/>
        <v>DFS04162899</v>
      </c>
      <c r="G138" t="str">
        <f t="shared" si="35"/>
        <v>DFS041628</v>
      </c>
      <c r="H138" s="264">
        <f>SUMIF('OBW Data Filtered'!$E:$E,'Operating Budget Worksheet'!$G138,'OBW Data Filtered'!F:F)</f>
        <v>276</v>
      </c>
      <c r="I138" s="264">
        <f>SUMIF('OBW Data Filtered'!$E:$E,'Operating Budget Worksheet'!$G138,'OBW Data Filtered'!G:G)</f>
        <v>0</v>
      </c>
      <c r="J138" s="264">
        <f>SUMIF('OBW Data Filtered'!$E:$E,'Operating Budget Worksheet'!$G138,'OBW Data Filtered'!H:H)</f>
        <v>0</v>
      </c>
      <c r="K138" s="13"/>
      <c r="L138" s="253"/>
      <c r="M138" t="s">
        <v>30</v>
      </c>
      <c r="N138" t="s">
        <v>125</v>
      </c>
      <c r="O138" s="5"/>
    </row>
    <row r="139" spans="1:15" x14ac:dyDescent="0.3">
      <c r="A139" t="s">
        <v>31</v>
      </c>
      <c r="B139" t="s">
        <v>127</v>
      </c>
      <c r="C139" t="s">
        <v>126</v>
      </c>
      <c r="D139" s="276" t="s">
        <v>128</v>
      </c>
      <c r="E139" t="s">
        <v>129</v>
      </c>
      <c r="F139" t="str">
        <f t="shared" si="22"/>
        <v>DFW08162828</v>
      </c>
      <c r="G139" s="6" t="str">
        <f t="shared" si="23"/>
        <v>DFW081628</v>
      </c>
      <c r="H139" s="264">
        <f>SUMIF('OBW Data Filtered'!$D:$D,'Operating Budget Worksheet'!$F139,'OBW Data Filtered'!F:F)</f>
        <v>15473.2</v>
      </c>
      <c r="I139" s="264">
        <f>SUMIF('OBW Data Filtered'!$D:$D,'Operating Budget Worksheet'!$F139,'OBW Data Filtered'!G:G)</f>
        <v>23239.3</v>
      </c>
      <c r="J139" s="264">
        <f>SUMIF('OBW Data Filtered'!$D:$D,'Operating Budget Worksheet'!$F139,'OBW Data Filtered'!H:H)</f>
        <v>37206.699999999997</v>
      </c>
      <c r="K139" s="13">
        <v>28000</v>
      </c>
      <c r="L139" s="253">
        <v>28000</v>
      </c>
      <c r="M139" t="s">
        <v>129</v>
      </c>
      <c r="N139" t="s">
        <v>127</v>
      </c>
      <c r="O139" s="5"/>
    </row>
    <row r="140" spans="1:15" x14ac:dyDescent="0.3">
      <c r="A140" t="s">
        <v>31</v>
      </c>
      <c r="B140" t="s">
        <v>127</v>
      </c>
      <c r="C140" t="s">
        <v>126</v>
      </c>
      <c r="D140" s="276" t="s">
        <v>130</v>
      </c>
      <c r="E140" t="s">
        <v>131</v>
      </c>
      <c r="F140" t="str">
        <f t="shared" si="22"/>
        <v>DFW08162829</v>
      </c>
      <c r="G140" s="6" t="str">
        <f t="shared" si="23"/>
        <v>DFW081628</v>
      </c>
      <c r="H140" s="264">
        <f>SUMIF('OBW Data Filtered'!$D:$D,'Operating Budget Worksheet'!$F140,'OBW Data Filtered'!F:F)</f>
        <v>59509.8</v>
      </c>
      <c r="I140" s="264">
        <f>SUMIF('OBW Data Filtered'!$D:$D,'Operating Budget Worksheet'!$F140,'OBW Data Filtered'!G:G)</f>
        <v>64758.8</v>
      </c>
      <c r="J140" s="264">
        <f>SUMIF('OBW Data Filtered'!$D:$D,'Operating Budget Worksheet'!$F140,'OBW Data Filtered'!H:H)</f>
        <v>64822</v>
      </c>
      <c r="K140" s="13">
        <v>131912</v>
      </c>
      <c r="L140" s="253">
        <v>131912</v>
      </c>
      <c r="M140" t="s">
        <v>129</v>
      </c>
      <c r="N140" t="s">
        <v>127</v>
      </c>
      <c r="O140" s="5"/>
    </row>
    <row r="141" spans="1:15" x14ac:dyDescent="0.3">
      <c r="A141" t="s">
        <v>31</v>
      </c>
      <c r="B141" t="s">
        <v>127</v>
      </c>
      <c r="C141" t="s">
        <v>126</v>
      </c>
      <c r="D141" s="276" t="s">
        <v>132</v>
      </c>
      <c r="E141" t="s">
        <v>133</v>
      </c>
      <c r="F141" t="str">
        <f t="shared" si="22"/>
        <v>DFW08162846</v>
      </c>
      <c r="G141" s="6" t="str">
        <f t="shared" si="23"/>
        <v>DFW081628</v>
      </c>
      <c r="H141" s="264">
        <f>SUMIF('OBW Data Filtered'!$D:$D,'Operating Budget Worksheet'!$F141,'OBW Data Filtered'!F:F)</f>
        <v>15450</v>
      </c>
      <c r="I141" s="264">
        <f>SUMIF('OBW Data Filtered'!$D:$D,'Operating Budget Worksheet'!$F141,'OBW Data Filtered'!G:G)</f>
        <v>15913.4</v>
      </c>
      <c r="J141" s="264">
        <f>SUMIF('OBW Data Filtered'!$D:$D,'Operating Budget Worksheet'!$F141,'OBW Data Filtered'!H:H)</f>
        <v>0</v>
      </c>
      <c r="K141" s="13">
        <v>16000</v>
      </c>
      <c r="L141" s="253">
        <v>16000</v>
      </c>
      <c r="M141" t="s">
        <v>129</v>
      </c>
      <c r="N141" t="s">
        <v>127</v>
      </c>
      <c r="O141" s="5"/>
    </row>
    <row r="142" spans="1:15" x14ac:dyDescent="0.3">
      <c r="A142" t="s">
        <v>31</v>
      </c>
      <c r="B142" t="s">
        <v>127</v>
      </c>
      <c r="C142" t="s">
        <v>126</v>
      </c>
      <c r="D142" s="276" t="s">
        <v>134</v>
      </c>
      <c r="E142" t="s">
        <v>135</v>
      </c>
      <c r="F142" t="str">
        <f t="shared" si="22"/>
        <v>DFW08162829A</v>
      </c>
      <c r="G142" s="6" t="str">
        <f t="shared" si="23"/>
        <v>DFW081628</v>
      </c>
      <c r="H142" s="264">
        <f>SUMIF('OBW Data Filtered'!$D:$D,'Operating Budget Worksheet'!$F142,'OBW Data Filtered'!F:F)</f>
        <v>357714.5</v>
      </c>
      <c r="I142" s="264">
        <f>SUMIF('OBW Data Filtered'!$D:$D,'Operating Budget Worksheet'!$F142,'OBW Data Filtered'!G:G)</f>
        <v>347599.01</v>
      </c>
      <c r="J142" s="264">
        <f>SUMIF('OBW Data Filtered'!$D:$D,'Operating Budget Worksheet'!$F142,'OBW Data Filtered'!H:H)</f>
        <v>284905.95</v>
      </c>
      <c r="K142" s="13">
        <v>350000</v>
      </c>
      <c r="L142" s="253">
        <v>350000</v>
      </c>
      <c r="M142" t="s">
        <v>129</v>
      </c>
      <c r="N142" t="s">
        <v>127</v>
      </c>
      <c r="O142" s="5"/>
    </row>
    <row r="143" spans="1:15" x14ac:dyDescent="0.3">
      <c r="A143" t="s">
        <v>31</v>
      </c>
      <c r="B143" t="s">
        <v>127</v>
      </c>
      <c r="C143" t="s">
        <v>126</v>
      </c>
      <c r="D143" s="276" t="s">
        <v>136</v>
      </c>
      <c r="E143" t="s">
        <v>137</v>
      </c>
      <c r="F143" t="str">
        <f t="shared" si="22"/>
        <v>DFW08162846A</v>
      </c>
      <c r="G143" s="6" t="str">
        <f t="shared" si="23"/>
        <v>DFW081628</v>
      </c>
      <c r="H143" s="264">
        <f>SUMIF('OBW Data Filtered'!$D:$D,'Operating Budget Worksheet'!$F143,'OBW Data Filtered'!F:F)</f>
        <v>337325</v>
      </c>
      <c r="I143" s="264">
        <f>SUMIF('OBW Data Filtered'!$D:$D,'Operating Budget Worksheet'!$F143,'OBW Data Filtered'!G:G)</f>
        <v>330203.3</v>
      </c>
      <c r="J143" s="264">
        <f>SUMIF('OBW Data Filtered'!$D:$D,'Operating Budget Worksheet'!$F143,'OBW Data Filtered'!H:H)</f>
        <v>422279.22</v>
      </c>
      <c r="K143" s="13">
        <v>349000</v>
      </c>
      <c r="L143" s="253">
        <v>349000</v>
      </c>
      <c r="M143" t="s">
        <v>129</v>
      </c>
      <c r="N143" t="s">
        <v>127</v>
      </c>
      <c r="O143" s="5"/>
    </row>
    <row r="144" spans="1:15" x14ac:dyDescent="0.3">
      <c r="A144" t="s">
        <v>31</v>
      </c>
      <c r="B144" t="s">
        <v>127</v>
      </c>
      <c r="C144" t="s">
        <v>126</v>
      </c>
      <c r="D144" s="276" t="s">
        <v>138</v>
      </c>
      <c r="E144" t="s">
        <v>139</v>
      </c>
      <c r="F144" t="str">
        <f t="shared" si="22"/>
        <v>DFW08162874C</v>
      </c>
      <c r="G144" s="6" t="str">
        <f t="shared" si="23"/>
        <v>DFW081628</v>
      </c>
      <c r="H144" s="264">
        <f>SUMIF('OBW Data Filtered'!$D:$D,'Operating Budget Worksheet'!$F144,'OBW Data Filtered'!F:F)</f>
        <v>19386</v>
      </c>
      <c r="I144" s="264">
        <f>SUMIF('OBW Data Filtered'!$D:$D,'Operating Budget Worksheet'!$F144,'OBW Data Filtered'!G:G)</f>
        <v>13569</v>
      </c>
      <c r="J144" s="264">
        <f>SUMIF('OBW Data Filtered'!$D:$D,'Operating Budget Worksheet'!$F144,'OBW Data Filtered'!H:H)</f>
        <v>18092</v>
      </c>
      <c r="K144" s="13">
        <v>16529</v>
      </c>
      <c r="L144" s="253">
        <v>16529</v>
      </c>
      <c r="M144" t="s">
        <v>129</v>
      </c>
      <c r="N144" t="s">
        <v>127</v>
      </c>
      <c r="O144" s="5"/>
    </row>
    <row r="145" spans="1:15" x14ac:dyDescent="0.3">
      <c r="A145" t="s">
        <v>31</v>
      </c>
      <c r="B145" t="s">
        <v>127</v>
      </c>
      <c r="C145" t="s">
        <v>126</v>
      </c>
      <c r="D145" s="276" t="s">
        <v>140</v>
      </c>
      <c r="E145" t="s">
        <v>141</v>
      </c>
      <c r="F145" t="str">
        <f t="shared" si="22"/>
        <v>DFW08162874E</v>
      </c>
      <c r="G145" s="6" t="str">
        <f t="shared" si="23"/>
        <v>DFW081628</v>
      </c>
      <c r="H145" s="264">
        <f>SUMIF('OBW Data Filtered'!$D:$D,'Operating Budget Worksheet'!$F145,'OBW Data Filtered'!F:F)</f>
        <v>107745</v>
      </c>
      <c r="I145" s="264">
        <f>SUMIF('OBW Data Filtered'!$D:$D,'Operating Budget Worksheet'!$F145,'OBW Data Filtered'!G:G)</f>
        <v>85564.13</v>
      </c>
      <c r="J145" s="264">
        <f>SUMIF('OBW Data Filtered'!$D:$D,'Operating Budget Worksheet'!$F145,'OBW Data Filtered'!H:H)</f>
        <v>81255.8</v>
      </c>
      <c r="K145" s="13">
        <v>82000</v>
      </c>
      <c r="L145" s="253">
        <v>82000</v>
      </c>
      <c r="M145" t="s">
        <v>129</v>
      </c>
      <c r="N145" t="s">
        <v>127</v>
      </c>
      <c r="O145" s="5"/>
    </row>
    <row r="146" spans="1:15" x14ac:dyDescent="0.3">
      <c r="A146" t="s">
        <v>31</v>
      </c>
      <c r="B146" t="s">
        <v>127</v>
      </c>
      <c r="C146" t="s">
        <v>126</v>
      </c>
      <c r="D146" s="276" t="s">
        <v>142</v>
      </c>
      <c r="E146" t="s">
        <v>143</v>
      </c>
      <c r="F146" t="str">
        <f t="shared" si="22"/>
        <v>DFW08162874G</v>
      </c>
      <c r="G146" s="6" t="str">
        <f t="shared" si="23"/>
        <v>DFW081628</v>
      </c>
      <c r="H146" s="264">
        <f>SUMIF('OBW Data Filtered'!$D:$D,'Operating Budget Worksheet'!$F146,'OBW Data Filtered'!F:F)</f>
        <v>0</v>
      </c>
      <c r="I146" s="264">
        <f>SUMIF('OBW Data Filtered'!$D:$D,'Operating Budget Worksheet'!$F146,'OBW Data Filtered'!G:G)</f>
        <v>3769.5</v>
      </c>
      <c r="J146" s="264">
        <f>SUMIF('OBW Data Filtered'!$D:$D,'Operating Budget Worksheet'!$F146,'OBW Data Filtered'!H:H)</f>
        <v>0</v>
      </c>
      <c r="K146" s="13">
        <v>4000</v>
      </c>
      <c r="L146" s="253">
        <v>4000</v>
      </c>
      <c r="M146" t="s">
        <v>129</v>
      </c>
      <c r="N146" t="s">
        <v>127</v>
      </c>
      <c r="O146" s="5"/>
    </row>
    <row r="147" spans="1:15" x14ac:dyDescent="0.3">
      <c r="A147" t="s">
        <v>31</v>
      </c>
      <c r="B147" t="s">
        <v>127</v>
      </c>
      <c r="C147" t="s">
        <v>126</v>
      </c>
      <c r="D147" s="276" t="s">
        <v>144</v>
      </c>
      <c r="E147" t="s">
        <v>145</v>
      </c>
      <c r="F147" t="str">
        <f t="shared" si="22"/>
        <v>DFW08162874H</v>
      </c>
      <c r="G147" s="6" t="str">
        <f t="shared" si="23"/>
        <v>DFW081628</v>
      </c>
      <c r="H147" s="264">
        <f>SUMIF('OBW Data Filtered'!$D:$D,'Operating Budget Worksheet'!$F147,'OBW Data Filtered'!F:F)</f>
        <v>4308</v>
      </c>
      <c r="I147" s="264">
        <f>SUMIF('OBW Data Filtered'!$D:$D,'Operating Budget Worksheet'!$F147,'OBW Data Filtered'!G:G)</f>
        <v>0</v>
      </c>
      <c r="J147" s="264">
        <f>SUMIF('OBW Data Filtered'!$D:$D,'Operating Budget Worksheet'!$F147,'OBW Data Filtered'!H:H)</f>
        <v>0</v>
      </c>
      <c r="K147" s="13">
        <v>3387</v>
      </c>
      <c r="L147" s="253">
        <v>3387</v>
      </c>
      <c r="M147" t="s">
        <v>129</v>
      </c>
      <c r="N147" t="s">
        <v>127</v>
      </c>
      <c r="O147" s="5"/>
    </row>
    <row r="148" spans="1:15" x14ac:dyDescent="0.3">
      <c r="A148" t="s">
        <v>31</v>
      </c>
      <c r="B148" t="s">
        <v>127</v>
      </c>
      <c r="C148" t="s">
        <v>126</v>
      </c>
      <c r="D148" s="276" t="s">
        <v>146</v>
      </c>
      <c r="E148" t="s">
        <v>147</v>
      </c>
      <c r="F148" t="str">
        <f t="shared" si="22"/>
        <v>DFW08162874R</v>
      </c>
      <c r="G148" s="6" t="str">
        <f t="shared" si="23"/>
        <v>DFW081628</v>
      </c>
      <c r="H148" s="264">
        <f>SUMIF('OBW Data Filtered'!$D:$D,'Operating Budget Worksheet'!$F148,'OBW Data Filtered'!F:F)</f>
        <v>27948.25</v>
      </c>
      <c r="I148" s="264">
        <f>SUMIF('OBW Data Filtered'!$D:$D,'Operating Budget Worksheet'!$F148,'OBW Data Filtered'!G:G)</f>
        <v>31002</v>
      </c>
      <c r="J148" s="264">
        <f>SUMIF('OBW Data Filtered'!$D:$D,'Operating Budget Worksheet'!$F148,'OBW Data Filtered'!H:H)</f>
        <v>28645.75</v>
      </c>
      <c r="K148" s="13">
        <v>30500</v>
      </c>
      <c r="L148" s="253">
        <v>30500</v>
      </c>
      <c r="M148" t="s">
        <v>129</v>
      </c>
      <c r="N148" t="s">
        <v>127</v>
      </c>
      <c r="O148" s="5"/>
    </row>
    <row r="149" spans="1:15" x14ac:dyDescent="0.3">
      <c r="A149" t="s">
        <v>31</v>
      </c>
      <c r="B149" t="s">
        <v>127</v>
      </c>
      <c r="C149" t="s">
        <v>126</v>
      </c>
      <c r="D149" s="276" t="s">
        <v>148</v>
      </c>
      <c r="E149" t="s">
        <v>149</v>
      </c>
      <c r="F149" t="str">
        <f t="shared" si="22"/>
        <v>DFW08162874T</v>
      </c>
      <c r="G149" s="6" t="str">
        <f t="shared" si="23"/>
        <v>DFW081628</v>
      </c>
      <c r="H149" s="264">
        <f>SUMIF('OBW Data Filtered'!$D:$D,'Operating Budget Worksheet'!$F149,'OBW Data Filtered'!F:F)</f>
        <v>13489.5</v>
      </c>
      <c r="I149" s="264">
        <f>SUMIF('OBW Data Filtered'!$D:$D,'Operating Budget Worksheet'!$F149,'OBW Data Filtered'!G:G)</f>
        <v>6660</v>
      </c>
      <c r="J149" s="264">
        <f>SUMIF('OBW Data Filtered'!$D:$D,'Operating Budget Worksheet'!$F149,'OBW Data Filtered'!H:H)</f>
        <v>6408.5</v>
      </c>
      <c r="K149" s="13">
        <v>11598</v>
      </c>
      <c r="L149" s="253">
        <v>11598</v>
      </c>
      <c r="M149" t="s">
        <v>129</v>
      </c>
      <c r="N149" t="s">
        <v>127</v>
      </c>
      <c r="O149" s="5"/>
    </row>
    <row r="150" spans="1:15" x14ac:dyDescent="0.3">
      <c r="A150" t="s">
        <v>31</v>
      </c>
      <c r="B150" t="s">
        <v>127</v>
      </c>
      <c r="C150" t="s">
        <v>126</v>
      </c>
      <c r="D150" s="276" t="s">
        <v>150</v>
      </c>
      <c r="E150" t="s">
        <v>151</v>
      </c>
      <c r="F150" t="str">
        <f t="shared" si="22"/>
        <v>DFW08162874Y</v>
      </c>
      <c r="G150" s="6" t="str">
        <f t="shared" si="23"/>
        <v>DFW081628</v>
      </c>
      <c r="H150" s="264">
        <f>SUMIF('OBW Data Filtered'!$D:$D,'Operating Budget Worksheet'!$F150,'OBW Data Filtered'!F:F)</f>
        <v>3915.9</v>
      </c>
      <c r="I150" s="264">
        <f>SUMIF('OBW Data Filtered'!$D:$D,'Operating Budget Worksheet'!$F150,'OBW Data Filtered'!G:G)</f>
        <v>3921.15</v>
      </c>
      <c r="J150" s="264">
        <f>SUMIF('OBW Data Filtered'!$D:$D,'Operating Budget Worksheet'!$F150,'OBW Data Filtered'!H:H)</f>
        <v>2899.25</v>
      </c>
      <c r="K150" s="13">
        <v>7317</v>
      </c>
      <c r="L150" s="253">
        <v>7317</v>
      </c>
      <c r="M150" t="s">
        <v>129</v>
      </c>
      <c r="N150" t="s">
        <v>127</v>
      </c>
      <c r="O150" s="5"/>
    </row>
    <row r="151" spans="1:15" x14ac:dyDescent="0.3">
      <c r="A151" t="s">
        <v>69</v>
      </c>
      <c r="B151" t="s">
        <v>153</v>
      </c>
      <c r="C151" t="s">
        <v>152</v>
      </c>
      <c r="D151" s="276" t="s">
        <v>154</v>
      </c>
      <c r="E151" t="s">
        <v>155</v>
      </c>
      <c r="F151" t="str">
        <f t="shared" si="22"/>
        <v>DGA05162102</v>
      </c>
      <c r="G151" s="6" t="str">
        <f t="shared" si="23"/>
        <v>DGA051621</v>
      </c>
      <c r="H151" s="264">
        <f>SUMIF('OBW Data Filtered'!$D:$D,'Operating Budget Worksheet'!$F151,'OBW Data Filtered'!F:F)</f>
        <v>106000</v>
      </c>
      <c r="I151" s="264">
        <f>SUMIF('OBW Data Filtered'!$D:$D,'Operating Budget Worksheet'!$F151,'OBW Data Filtered'!G:G)</f>
        <v>106000</v>
      </c>
      <c r="J151" s="264">
        <f>SUMIF('OBW Data Filtered'!$D:$D,'Operating Budget Worksheet'!$F151,'OBW Data Filtered'!H:H)</f>
        <v>115012</v>
      </c>
      <c r="K151" s="13">
        <v>115000</v>
      </c>
      <c r="L151" s="253">
        <v>115000</v>
      </c>
      <c r="M151" t="s">
        <v>13</v>
      </c>
      <c r="N151" t="s">
        <v>153</v>
      </c>
      <c r="O151" s="5"/>
    </row>
    <row r="152" spans="1:15" x14ac:dyDescent="0.3">
      <c r="A152" t="s">
        <v>69</v>
      </c>
      <c r="B152" t="s">
        <v>153</v>
      </c>
      <c r="C152" t="s">
        <v>152</v>
      </c>
      <c r="D152" s="276" t="s">
        <v>156</v>
      </c>
      <c r="E152" t="s">
        <v>157</v>
      </c>
      <c r="F152" t="str">
        <f t="shared" si="22"/>
        <v>DGA05162104</v>
      </c>
      <c r="G152" s="6" t="str">
        <f t="shared" si="23"/>
        <v>DGA051621</v>
      </c>
      <c r="H152" s="264">
        <f>SUMIF('OBW Data Filtered'!$D:$D,'Operating Budget Worksheet'!$F152,'OBW Data Filtered'!F:F)</f>
        <v>17049</v>
      </c>
      <c r="I152" s="264">
        <f>SUMIF('OBW Data Filtered'!$D:$D,'Operating Budget Worksheet'!$F152,'OBW Data Filtered'!G:G)</f>
        <v>17390</v>
      </c>
      <c r="J152" s="264">
        <f>SUMIF('OBW Data Filtered'!$D:$D,'Operating Budget Worksheet'!$F152,'OBW Data Filtered'!H:H)</f>
        <v>14144.26</v>
      </c>
      <c r="K152" s="13">
        <v>16000</v>
      </c>
      <c r="L152" s="253">
        <v>16000</v>
      </c>
      <c r="M152" t="s">
        <v>13</v>
      </c>
      <c r="N152" t="s">
        <v>153</v>
      </c>
      <c r="O152" s="5"/>
    </row>
    <row r="153" spans="1:15" x14ac:dyDescent="0.3">
      <c r="A153" t="s">
        <v>69</v>
      </c>
      <c r="B153" t="s">
        <v>153</v>
      </c>
      <c r="C153" t="s">
        <v>152</v>
      </c>
      <c r="D153" s="276" t="s">
        <v>16</v>
      </c>
      <c r="E153" t="s">
        <v>17</v>
      </c>
      <c r="F153" t="str">
        <f t="shared" si="22"/>
        <v>DGA05162299</v>
      </c>
      <c r="G153" t="str">
        <f t="shared" si="23"/>
        <v>DGA051622</v>
      </c>
      <c r="H153" s="264">
        <f>SUMIF('OBW Data Filtered'!$E:$E,'Operating Budget Worksheet'!$G153,'OBW Data Filtered'!F:F)</f>
        <v>14191.82</v>
      </c>
      <c r="I153" s="264">
        <f>SUMIF('OBW Data Filtered'!$E:$E,'Operating Budget Worksheet'!$G153,'OBW Data Filtered'!G:G)</f>
        <v>4149.32</v>
      </c>
      <c r="J153" s="264">
        <f>SUMIF('OBW Data Filtered'!$E:$E,'Operating Budget Worksheet'!$G153,'OBW Data Filtered'!H:H)</f>
        <v>5567.4299999999994</v>
      </c>
      <c r="K153" s="1">
        <v>169</v>
      </c>
      <c r="L153" s="252">
        <v>169</v>
      </c>
      <c r="M153" t="s">
        <v>13</v>
      </c>
      <c r="N153" t="s">
        <v>153</v>
      </c>
      <c r="O153" s="5"/>
    </row>
    <row r="154" spans="1:15" x14ac:dyDescent="0.3">
      <c r="A154" t="s">
        <v>69</v>
      </c>
      <c r="B154" t="s">
        <v>153</v>
      </c>
      <c r="C154" t="s">
        <v>152</v>
      </c>
      <c r="D154" s="276" t="s">
        <v>18</v>
      </c>
      <c r="E154" t="s">
        <v>19</v>
      </c>
      <c r="F154" t="str">
        <f t="shared" si="22"/>
        <v>DGA05162399</v>
      </c>
      <c r="G154" t="str">
        <f t="shared" si="23"/>
        <v>DGA051623</v>
      </c>
      <c r="H154" s="264">
        <f>SUMIF('OBW Data Filtered'!$E:$E,'Operating Budget Worksheet'!$G154,'OBW Data Filtered'!F:F)</f>
        <v>4209.3099999999995</v>
      </c>
      <c r="I154" s="264">
        <f>SUMIF('OBW Data Filtered'!$E:$E,'Operating Budget Worksheet'!$G154,'OBW Data Filtered'!G:G)</f>
        <v>1686.97</v>
      </c>
      <c r="J154" s="264">
        <f>SUMIF('OBW Data Filtered'!$E:$E,'Operating Budget Worksheet'!$G154,'OBW Data Filtered'!H:H)</f>
        <v>2439.84</v>
      </c>
      <c r="K154" s="1">
        <v>1545</v>
      </c>
      <c r="L154" s="252">
        <v>1545</v>
      </c>
      <c r="M154" t="s">
        <v>13</v>
      </c>
      <c r="N154" t="s">
        <v>153</v>
      </c>
      <c r="O154" s="5"/>
    </row>
    <row r="155" spans="1:15" x14ac:dyDescent="0.3">
      <c r="A155" t="s">
        <v>69</v>
      </c>
      <c r="B155" t="s">
        <v>153</v>
      </c>
      <c r="C155" t="s">
        <v>152</v>
      </c>
      <c r="D155" s="276" t="s">
        <v>20</v>
      </c>
      <c r="E155" t="s">
        <v>21</v>
      </c>
      <c r="F155" t="str">
        <f t="shared" si="22"/>
        <v>DGA05162499</v>
      </c>
      <c r="G155" t="str">
        <f t="shared" si="23"/>
        <v>DGA051624</v>
      </c>
      <c r="H155" s="264">
        <f>SUMIF('OBW Data Filtered'!$E:$E,'Operating Budget Worksheet'!$G155,'OBW Data Filtered'!F:F)</f>
        <v>4897.3</v>
      </c>
      <c r="I155" s="264">
        <f>SUMIF('OBW Data Filtered'!$E:$E,'Operating Budget Worksheet'!$G155,'OBW Data Filtered'!G:G)</f>
        <v>7591.5399999999991</v>
      </c>
      <c r="J155" s="264">
        <f>SUMIF('OBW Data Filtered'!$E:$E,'Operating Budget Worksheet'!$G155,'OBW Data Filtered'!H:H)</f>
        <v>1031.83</v>
      </c>
      <c r="K155" s="1">
        <v>587.75</v>
      </c>
      <c r="L155" s="252">
        <v>587.75</v>
      </c>
      <c r="M155" t="s">
        <v>13</v>
      </c>
      <c r="N155" t="s">
        <v>153</v>
      </c>
      <c r="O155" s="5"/>
    </row>
    <row r="156" spans="1:15" x14ac:dyDescent="0.3">
      <c r="A156" t="s">
        <v>69</v>
      </c>
      <c r="B156" t="s">
        <v>153</v>
      </c>
      <c r="C156" t="s">
        <v>152</v>
      </c>
      <c r="D156" s="276" t="s">
        <v>158</v>
      </c>
      <c r="E156" t="s">
        <v>159</v>
      </c>
      <c r="F156" t="str">
        <f t="shared" si="22"/>
        <v>DGA05162801</v>
      </c>
      <c r="G156" s="6" t="str">
        <f t="shared" si="23"/>
        <v>DGA051628</v>
      </c>
      <c r="H156" s="264">
        <f>SUMIF('OBW Data Filtered'!$E:$E,'Operating Budget Worksheet'!$G156,'OBW Data Filtered'!F:F)</f>
        <v>10599.8</v>
      </c>
      <c r="I156" s="264">
        <f>SUMIF('OBW Data Filtered'!$E:$E,'Operating Budget Worksheet'!$G156,'OBW Data Filtered'!G:G)</f>
        <v>14525.660000000002</v>
      </c>
      <c r="J156" s="264">
        <f>SUMIF('OBW Data Filtered'!$E:$E,'Operating Budget Worksheet'!$G156,'OBW Data Filtered'!H:H)</f>
        <v>21379.65</v>
      </c>
      <c r="K156" s="1">
        <v>17030</v>
      </c>
      <c r="L156" s="252">
        <v>17030</v>
      </c>
      <c r="M156" t="s">
        <v>13</v>
      </c>
      <c r="N156" t="s">
        <v>153</v>
      </c>
      <c r="O156" s="5"/>
    </row>
    <row r="157" spans="1:15" x14ac:dyDescent="0.3">
      <c r="A157" t="s">
        <v>69</v>
      </c>
      <c r="B157" t="s">
        <v>153</v>
      </c>
      <c r="C157" t="s">
        <v>152</v>
      </c>
      <c r="D157" s="276" t="s">
        <v>28</v>
      </c>
      <c r="E157" t="s">
        <v>29</v>
      </c>
      <c r="F157" t="str">
        <f t="shared" si="22"/>
        <v>DGA05162899</v>
      </c>
      <c r="G157" s="6" t="str">
        <f t="shared" si="23"/>
        <v>DGA051628</v>
      </c>
      <c r="H157" s="264">
        <v>0</v>
      </c>
      <c r="I157" s="264">
        <v>0</v>
      </c>
      <c r="J157" s="264">
        <v>0</v>
      </c>
      <c r="K157" s="1">
        <v>3089.53</v>
      </c>
      <c r="L157" s="252">
        <v>3089.53</v>
      </c>
      <c r="M157" t="s">
        <v>13</v>
      </c>
      <c r="N157" t="s">
        <v>153</v>
      </c>
      <c r="O157" s="5"/>
    </row>
    <row r="158" spans="1:15" x14ac:dyDescent="0.3">
      <c r="A158" t="s">
        <v>69</v>
      </c>
      <c r="B158" t="s">
        <v>153</v>
      </c>
      <c r="C158" t="s">
        <v>152</v>
      </c>
      <c r="D158" s="276" t="s">
        <v>43</v>
      </c>
      <c r="E158" t="s">
        <v>44</v>
      </c>
      <c r="F158" t="str">
        <f t="shared" ref="F158" si="36">CONCATENATE(C158,D158)</f>
        <v>DGA05162799</v>
      </c>
      <c r="G158" s="6" t="str">
        <f t="shared" ref="G158" si="37">CONCATENATE(C158,LEFT(D158,3))</f>
        <v>DGA051627</v>
      </c>
      <c r="H158" s="264">
        <f>SUMIF('OBW Data Filtered'!$E:$E,'Operating Budget Worksheet'!$G158,'OBW Data Filtered'!F:F)</f>
        <v>148.87</v>
      </c>
      <c r="I158" s="264">
        <f>SUMIF('OBW Data Filtered'!$E:$E,'Operating Budget Worksheet'!$G158,'OBW Data Filtered'!G:G)</f>
        <v>10</v>
      </c>
      <c r="J158" s="264">
        <f>SUMIF('OBW Data Filtered'!$E:$E,'Operating Budget Worksheet'!$G158,'OBW Data Filtered'!H:H)</f>
        <v>53.65</v>
      </c>
      <c r="L158" s="252"/>
      <c r="M158" t="s">
        <v>13</v>
      </c>
      <c r="N158" t="s">
        <v>153</v>
      </c>
      <c r="O158" s="5"/>
    </row>
    <row r="159" spans="1:15" x14ac:dyDescent="0.3">
      <c r="A159" t="s">
        <v>14</v>
      </c>
      <c r="B159" t="s">
        <v>161</v>
      </c>
      <c r="C159" t="s">
        <v>160</v>
      </c>
      <c r="D159" s="276" t="s">
        <v>16</v>
      </c>
      <c r="E159" t="s">
        <v>17</v>
      </c>
      <c r="F159" t="str">
        <f t="shared" si="22"/>
        <v>DHH01162299</v>
      </c>
      <c r="G159" t="str">
        <f t="shared" si="23"/>
        <v>DHH011622</v>
      </c>
      <c r="H159" s="264">
        <f>SUMIF('OBW Data Filtered'!$E:$E,'Operating Budget Worksheet'!$G159,'OBW Data Filtered'!F:F)</f>
        <v>3531.62</v>
      </c>
      <c r="I159" s="264">
        <f>SUMIF('OBW Data Filtered'!$E:$E,'Operating Budget Worksheet'!$G159,'OBW Data Filtered'!G:G)</f>
        <v>2480.65</v>
      </c>
      <c r="J159" s="264">
        <f>SUMIF('OBW Data Filtered'!$E:$E,'Operating Budget Worksheet'!$G159,'OBW Data Filtered'!H:H)</f>
        <v>1749.8400000000001</v>
      </c>
      <c r="K159" s="1">
        <v>3905.22</v>
      </c>
      <c r="L159" s="252">
        <v>3905.22</v>
      </c>
      <c r="M159" t="s">
        <v>41</v>
      </c>
      <c r="N159" t="s">
        <v>58</v>
      </c>
      <c r="O159" s="5"/>
    </row>
    <row r="160" spans="1:15" x14ac:dyDescent="0.3">
      <c r="A160" t="s">
        <v>14</v>
      </c>
      <c r="B160" t="s">
        <v>161</v>
      </c>
      <c r="C160" t="s">
        <v>160</v>
      </c>
      <c r="D160" s="276" t="s">
        <v>18</v>
      </c>
      <c r="E160" t="s">
        <v>19</v>
      </c>
      <c r="F160" t="str">
        <f t="shared" si="22"/>
        <v>DHH01162399</v>
      </c>
      <c r="G160" t="str">
        <f t="shared" si="23"/>
        <v>DHH011623</v>
      </c>
      <c r="H160" s="264">
        <f>SUMIF('OBW Data Filtered'!$E:$E,'Operating Budget Worksheet'!$G160,'OBW Data Filtered'!F:F)</f>
        <v>1631.99</v>
      </c>
      <c r="I160" s="264">
        <f>SUMIF('OBW Data Filtered'!$E:$E,'Operating Budget Worksheet'!$G160,'OBW Data Filtered'!G:G)</f>
        <v>1982.8</v>
      </c>
      <c r="J160" s="264">
        <f>SUMIF('OBW Data Filtered'!$E:$E,'Operating Budget Worksheet'!$G160,'OBW Data Filtered'!H:H)</f>
        <v>2136.15</v>
      </c>
      <c r="K160" s="1">
        <v>1600</v>
      </c>
      <c r="L160" s="252">
        <v>1600</v>
      </c>
      <c r="M160" t="s">
        <v>41</v>
      </c>
      <c r="N160" t="s">
        <v>58</v>
      </c>
      <c r="O160" s="5"/>
    </row>
    <row r="161" spans="1:15" x14ac:dyDescent="0.3">
      <c r="A161" t="s">
        <v>14</v>
      </c>
      <c r="B161" t="s">
        <v>161</v>
      </c>
      <c r="C161" t="s">
        <v>160</v>
      </c>
      <c r="D161" s="276" t="s">
        <v>20</v>
      </c>
      <c r="E161" t="s">
        <v>21</v>
      </c>
      <c r="F161" t="str">
        <f t="shared" si="22"/>
        <v>DHH01162499</v>
      </c>
      <c r="G161" t="str">
        <f t="shared" si="23"/>
        <v>DHH011624</v>
      </c>
      <c r="H161" s="264">
        <f>SUMIF('OBW Data Filtered'!$E:$E,'Operating Budget Worksheet'!$G161,'OBW Data Filtered'!F:F)</f>
        <v>4002.04</v>
      </c>
      <c r="I161" s="264">
        <f>SUMIF('OBW Data Filtered'!$E:$E,'Operating Budget Worksheet'!$G161,'OBW Data Filtered'!G:G)</f>
        <v>0</v>
      </c>
      <c r="J161" s="264">
        <f>SUMIF('OBW Data Filtered'!$E:$E,'Operating Budget Worksheet'!$G161,'OBW Data Filtered'!H:H)</f>
        <v>127.62</v>
      </c>
      <c r="K161" s="1">
        <v>835.55</v>
      </c>
      <c r="L161" s="252">
        <v>835.55</v>
      </c>
      <c r="M161" t="s">
        <v>41</v>
      </c>
      <c r="N161" t="s">
        <v>58</v>
      </c>
      <c r="O161" s="5"/>
    </row>
    <row r="162" spans="1:15" x14ac:dyDescent="0.3">
      <c r="A162" t="s">
        <v>14</v>
      </c>
      <c r="B162" t="s">
        <v>161</v>
      </c>
      <c r="C162" t="s">
        <v>160</v>
      </c>
      <c r="D162" s="276" t="s">
        <v>28</v>
      </c>
      <c r="E162" t="s">
        <v>29</v>
      </c>
      <c r="F162" t="str">
        <f t="shared" si="22"/>
        <v>DHH01162899</v>
      </c>
      <c r="G162" t="str">
        <f t="shared" si="23"/>
        <v>DHH011628</v>
      </c>
      <c r="H162" s="264">
        <f>SUMIF('OBW Data Filtered'!$E:$E,'Operating Budget Worksheet'!$G162,'OBW Data Filtered'!F:F)</f>
        <v>939</v>
      </c>
      <c r="I162" s="264">
        <f>SUMIF('OBW Data Filtered'!$E:$E,'Operating Budget Worksheet'!$G162,'OBW Data Filtered'!G:G)</f>
        <v>686.88</v>
      </c>
      <c r="J162" s="264">
        <f>SUMIF('OBW Data Filtered'!$E:$E,'Operating Budget Worksheet'!$G162,'OBW Data Filtered'!H:H)</f>
        <v>570.88</v>
      </c>
      <c r="K162" s="1">
        <v>1062.3499999999999</v>
      </c>
      <c r="L162" s="252">
        <v>1062.3499999999999</v>
      </c>
      <c r="M162" t="s">
        <v>41</v>
      </c>
      <c r="N162" t="s">
        <v>58</v>
      </c>
      <c r="O162" s="5"/>
    </row>
    <row r="163" spans="1:15" x14ac:dyDescent="0.3">
      <c r="A163" t="s">
        <v>14</v>
      </c>
      <c r="B163" t="s">
        <v>161</v>
      </c>
      <c r="C163" t="s">
        <v>160</v>
      </c>
      <c r="D163" s="276" t="s">
        <v>154</v>
      </c>
      <c r="E163" t="s">
        <v>155</v>
      </c>
      <c r="F163" t="str">
        <f t="shared" ref="F163:F164" si="38">CONCATENATE(C163,D163)</f>
        <v>DHH01162102</v>
      </c>
      <c r="G163" t="str">
        <f t="shared" ref="G163:G164" si="39">CONCATENATE(C163,LEFT(D163,3))</f>
        <v>DHH011621</v>
      </c>
      <c r="H163" s="264">
        <f>SUMIF('OBW Data Filtered'!$E:$E,'Operating Budget Worksheet'!$G163,'OBW Data Filtered'!F:F)</f>
        <v>0</v>
      </c>
      <c r="I163" s="264">
        <f>SUMIF('OBW Data Filtered'!$E:$E,'Operating Budget Worksheet'!$G163,'OBW Data Filtered'!G:G)</f>
        <v>0</v>
      </c>
      <c r="J163" s="264">
        <f>SUMIF('OBW Data Filtered'!$E:$E,'Operating Budget Worksheet'!$G163,'OBW Data Filtered'!H:H)</f>
        <v>14.04</v>
      </c>
      <c r="L163" s="252"/>
      <c r="M163" t="s">
        <v>41</v>
      </c>
      <c r="N163" t="s">
        <v>58</v>
      </c>
      <c r="O163" s="5"/>
    </row>
    <row r="164" spans="1:15" x14ac:dyDescent="0.3">
      <c r="A164" t="s">
        <v>14</v>
      </c>
      <c r="B164" t="s">
        <v>161</v>
      </c>
      <c r="C164" t="s">
        <v>160</v>
      </c>
      <c r="D164" s="276" t="s">
        <v>43</v>
      </c>
      <c r="E164" t="s">
        <v>44</v>
      </c>
      <c r="F164" t="str">
        <f t="shared" si="38"/>
        <v>DHH01162799</v>
      </c>
      <c r="G164" t="str">
        <f t="shared" si="39"/>
        <v>DHH011627</v>
      </c>
      <c r="H164" s="264">
        <f>SUMIF('OBW Data Filtered'!$E:$E,'Operating Budget Worksheet'!$G164,'OBW Data Filtered'!F:F)</f>
        <v>872.72</v>
      </c>
      <c r="I164" s="264">
        <f>SUMIF('OBW Data Filtered'!$E:$E,'Operating Budget Worksheet'!$G164,'OBW Data Filtered'!G:G)</f>
        <v>0</v>
      </c>
      <c r="J164" s="264">
        <f>SUMIF('OBW Data Filtered'!$E:$E,'Operating Budget Worksheet'!$G164,'OBW Data Filtered'!H:H)</f>
        <v>0</v>
      </c>
      <c r="L164" s="252"/>
      <c r="M164" t="s">
        <v>41</v>
      </c>
      <c r="N164" t="s">
        <v>58</v>
      </c>
      <c r="O164" s="5"/>
    </row>
    <row r="165" spans="1:15" x14ac:dyDescent="0.3">
      <c r="A165" t="s">
        <v>14</v>
      </c>
      <c r="B165" t="s">
        <v>163</v>
      </c>
      <c r="C165" t="s">
        <v>162</v>
      </c>
      <c r="D165" s="276" t="s">
        <v>16</v>
      </c>
      <c r="E165" t="s">
        <v>17</v>
      </c>
      <c r="F165" t="str">
        <f t="shared" si="22"/>
        <v>DHR01162299</v>
      </c>
      <c r="G165" t="str">
        <f t="shared" si="23"/>
        <v>DHR011622</v>
      </c>
      <c r="H165" s="264">
        <f>SUMIF('OBW Data Filtered'!$E:$E,'Operating Budget Worksheet'!$G165,'OBW Data Filtered'!F:F)</f>
        <v>1112.17</v>
      </c>
      <c r="I165" s="264">
        <f>SUMIF('OBW Data Filtered'!$E:$E,'Operating Budget Worksheet'!$G165,'OBW Data Filtered'!G:G)</f>
        <v>584.18999999999994</v>
      </c>
      <c r="J165" s="264">
        <f>SUMIF('OBW Data Filtered'!$E:$E,'Operating Budget Worksheet'!$G165,'OBW Data Filtered'!H:H)</f>
        <v>682.01</v>
      </c>
      <c r="K165" s="1">
        <v>237.5</v>
      </c>
      <c r="L165" s="252">
        <v>237.5</v>
      </c>
      <c r="M165" t="s">
        <v>41</v>
      </c>
      <c r="N165" t="s">
        <v>164</v>
      </c>
      <c r="O165" s="5"/>
    </row>
    <row r="166" spans="1:15" x14ac:dyDescent="0.3">
      <c r="A166" t="s">
        <v>14</v>
      </c>
      <c r="B166" t="s">
        <v>163</v>
      </c>
      <c r="C166" t="s">
        <v>162</v>
      </c>
      <c r="D166" s="276" t="s">
        <v>20</v>
      </c>
      <c r="E166" t="s">
        <v>21</v>
      </c>
      <c r="F166" t="str">
        <f t="shared" si="22"/>
        <v>DHR01162499</v>
      </c>
      <c r="G166" t="str">
        <f t="shared" si="23"/>
        <v>DHR011624</v>
      </c>
      <c r="H166" s="264">
        <f>SUMIF('OBW Data Filtered'!$E:$E,'Operating Budget Worksheet'!$G166,'OBW Data Filtered'!F:F)</f>
        <v>0</v>
      </c>
      <c r="I166" s="264">
        <f>SUMIF('OBW Data Filtered'!$E:$E,'Operating Budget Worksheet'!$G166,'OBW Data Filtered'!G:G)</f>
        <v>775.97</v>
      </c>
      <c r="J166" s="264">
        <f>SUMIF('OBW Data Filtered'!$E:$E,'Operating Budget Worksheet'!$G166,'OBW Data Filtered'!H:H)</f>
        <v>315.95</v>
      </c>
      <c r="K166" s="1">
        <v>855</v>
      </c>
      <c r="L166" s="252">
        <v>855</v>
      </c>
      <c r="M166" t="s">
        <v>41</v>
      </c>
      <c r="N166" t="s">
        <v>164</v>
      </c>
      <c r="O166" s="5"/>
    </row>
    <row r="167" spans="1:15" x14ac:dyDescent="0.3">
      <c r="A167" t="s">
        <v>14</v>
      </c>
      <c r="B167" t="s">
        <v>163</v>
      </c>
      <c r="C167" t="s">
        <v>162</v>
      </c>
      <c r="D167" s="276" t="s">
        <v>28</v>
      </c>
      <c r="E167" t="s">
        <v>29</v>
      </c>
      <c r="F167" t="str">
        <f t="shared" si="22"/>
        <v>DHR01162899</v>
      </c>
      <c r="G167" t="str">
        <f t="shared" si="23"/>
        <v>DHR011628</v>
      </c>
      <c r="H167" s="264">
        <f>SUMIF('OBW Data Filtered'!$E:$E,'Operating Budget Worksheet'!$G167,'OBW Data Filtered'!F:F)</f>
        <v>137.82999999999998</v>
      </c>
      <c r="I167" s="264">
        <f>SUMIF('OBW Data Filtered'!$E:$E,'Operating Budget Worksheet'!$G167,'OBW Data Filtered'!G:G)</f>
        <v>75</v>
      </c>
      <c r="J167" s="264">
        <f>SUMIF('OBW Data Filtered'!$E:$E,'Operating Budget Worksheet'!$G167,'OBW Data Filtered'!H:H)</f>
        <v>150</v>
      </c>
      <c r="K167" s="1">
        <v>95</v>
      </c>
      <c r="L167" s="252">
        <v>95</v>
      </c>
      <c r="M167" t="s">
        <v>41</v>
      </c>
      <c r="N167" t="s">
        <v>164</v>
      </c>
      <c r="O167" s="5"/>
    </row>
    <row r="168" spans="1:15" x14ac:dyDescent="0.3">
      <c r="A168" t="s">
        <v>14</v>
      </c>
      <c r="B168" t="s">
        <v>163</v>
      </c>
      <c r="C168" t="s">
        <v>162</v>
      </c>
      <c r="D168" s="276" t="s">
        <v>43</v>
      </c>
      <c r="E168" t="s">
        <v>44</v>
      </c>
      <c r="F168" t="str">
        <f t="shared" ref="F168" si="40">CONCATENATE(C168,D168)</f>
        <v>DHR01162799</v>
      </c>
      <c r="G168" t="str">
        <f t="shared" ref="G168" si="41">CONCATENATE(C168,LEFT(D168,3))</f>
        <v>DHR011627</v>
      </c>
      <c r="H168" s="264">
        <f>SUMIF('OBW Data Filtered'!$E:$E,'Operating Budget Worksheet'!$G168,'OBW Data Filtered'!F:F)</f>
        <v>0</v>
      </c>
      <c r="I168" s="264">
        <f>SUMIF('OBW Data Filtered'!$E:$E,'Operating Budget Worksheet'!$G168,'OBW Data Filtered'!G:G)</f>
        <v>0</v>
      </c>
      <c r="J168" s="264">
        <f>SUMIF('OBW Data Filtered'!$E:$E,'Operating Budget Worksheet'!$G168,'OBW Data Filtered'!H:H)</f>
        <v>303.64999999999998</v>
      </c>
      <c r="L168" s="252"/>
      <c r="M168" t="s">
        <v>41</v>
      </c>
      <c r="N168" t="s">
        <v>164</v>
      </c>
      <c r="O168" s="5"/>
    </row>
    <row r="169" spans="1:15" x14ac:dyDescent="0.3">
      <c r="A169" t="s">
        <v>31</v>
      </c>
      <c r="B169" t="s">
        <v>166</v>
      </c>
      <c r="C169" t="s">
        <v>165</v>
      </c>
      <c r="D169" s="276" t="s">
        <v>16</v>
      </c>
      <c r="E169" t="s">
        <v>17</v>
      </c>
      <c r="F169" t="str">
        <f t="shared" si="22"/>
        <v>DHR06162299</v>
      </c>
      <c r="G169" t="str">
        <f t="shared" si="23"/>
        <v>DHR061622</v>
      </c>
      <c r="H169" s="264">
        <f>SUMIF('OBW Data Filtered'!$E:$E,'Operating Budget Worksheet'!$G169,'OBW Data Filtered'!F:F)</f>
        <v>162</v>
      </c>
      <c r="I169" s="264">
        <f>SUMIF('OBW Data Filtered'!$E:$E,'Operating Budget Worksheet'!$G169,'OBW Data Filtered'!G:G)</f>
        <v>0</v>
      </c>
      <c r="J169" s="264">
        <f>SUMIF('OBW Data Filtered'!$E:$E,'Operating Budget Worksheet'!$G169,'OBW Data Filtered'!H:H)</f>
        <v>0</v>
      </c>
      <c r="K169" s="1">
        <v>1045</v>
      </c>
      <c r="L169" s="252">
        <v>1045</v>
      </c>
      <c r="M169" t="s">
        <v>37</v>
      </c>
      <c r="N169" t="s">
        <v>166</v>
      </c>
      <c r="O169" s="5"/>
    </row>
    <row r="170" spans="1:15" x14ac:dyDescent="0.3">
      <c r="A170" t="s">
        <v>31</v>
      </c>
      <c r="B170" t="s">
        <v>166</v>
      </c>
      <c r="C170" t="s">
        <v>165</v>
      </c>
      <c r="D170" s="276" t="s">
        <v>18</v>
      </c>
      <c r="E170" t="s">
        <v>19</v>
      </c>
      <c r="F170" t="str">
        <f t="shared" si="22"/>
        <v>DHR06162399</v>
      </c>
      <c r="G170" t="str">
        <f t="shared" si="23"/>
        <v>DHR061623</v>
      </c>
      <c r="H170" s="264">
        <f>SUMIF('OBW Data Filtered'!$E:$E,'Operating Budget Worksheet'!$G170,'OBW Data Filtered'!F:F)</f>
        <v>6121.7100000000009</v>
      </c>
      <c r="I170" s="264">
        <f>SUMIF('OBW Data Filtered'!$E:$E,'Operating Budget Worksheet'!$G170,'OBW Data Filtered'!G:G)</f>
        <v>1584</v>
      </c>
      <c r="J170" s="264">
        <f>SUMIF('OBW Data Filtered'!$E:$E,'Operating Budget Worksheet'!$G170,'OBW Data Filtered'!H:H)</f>
        <v>1452</v>
      </c>
      <c r="K170" s="1">
        <v>1754.65</v>
      </c>
      <c r="L170" s="252">
        <v>1754.65</v>
      </c>
      <c r="M170" t="s">
        <v>37</v>
      </c>
      <c r="N170" t="s">
        <v>166</v>
      </c>
      <c r="O170" s="5"/>
    </row>
    <row r="171" spans="1:15" x14ac:dyDescent="0.3">
      <c r="A171" t="s">
        <v>31</v>
      </c>
      <c r="B171" t="s">
        <v>166</v>
      </c>
      <c r="C171" t="s">
        <v>165</v>
      </c>
      <c r="D171" s="276" t="s">
        <v>20</v>
      </c>
      <c r="E171" t="s">
        <v>21</v>
      </c>
      <c r="F171" t="str">
        <f t="shared" si="22"/>
        <v>DHR06162499</v>
      </c>
      <c r="G171" t="str">
        <f t="shared" si="23"/>
        <v>DHR061624</v>
      </c>
      <c r="H171" s="264">
        <f>SUMIF('OBW Data Filtered'!$E:$E,'Operating Budget Worksheet'!$G171,'OBW Data Filtered'!F:F)</f>
        <v>743.08999999999992</v>
      </c>
      <c r="I171" s="264">
        <f>SUMIF('OBW Data Filtered'!$E:$E,'Operating Budget Worksheet'!$G171,'OBW Data Filtered'!G:G)</f>
        <v>316.7</v>
      </c>
      <c r="J171" s="264">
        <f>SUMIF('OBW Data Filtered'!$E:$E,'Operating Budget Worksheet'!$G171,'OBW Data Filtered'!H:H)</f>
        <v>0</v>
      </c>
      <c r="K171" s="1">
        <v>712.5</v>
      </c>
      <c r="L171" s="252">
        <v>712.5</v>
      </c>
      <c r="M171" t="s">
        <v>37</v>
      </c>
      <c r="N171" t="s">
        <v>166</v>
      </c>
      <c r="O171" s="5"/>
    </row>
    <row r="172" spans="1:15" x14ac:dyDescent="0.3">
      <c r="A172" t="s">
        <v>31</v>
      </c>
      <c r="B172" t="s">
        <v>166</v>
      </c>
      <c r="C172" t="s">
        <v>165</v>
      </c>
      <c r="D172" s="276" t="s">
        <v>154</v>
      </c>
      <c r="E172" t="s">
        <v>155</v>
      </c>
      <c r="F172" t="str">
        <f t="shared" ref="F172:F174" si="42">CONCATENATE(C172,D172)</f>
        <v>DHR06162102</v>
      </c>
      <c r="G172" t="str">
        <f t="shared" ref="G172:G174" si="43">CONCATENATE(C172,LEFT(D172,3))</f>
        <v>DHR061621</v>
      </c>
      <c r="H172" s="264">
        <f>SUMIF('OBW Data Filtered'!$E:$E,'Operating Budget Worksheet'!$G172,'OBW Data Filtered'!F:F)</f>
        <v>15012</v>
      </c>
      <c r="I172" s="264">
        <f>SUMIF('OBW Data Filtered'!$E:$E,'Operating Budget Worksheet'!$G172,'OBW Data Filtered'!G:G)</f>
        <v>0</v>
      </c>
      <c r="J172" s="264">
        <f>SUMIF('OBW Data Filtered'!$E:$E,'Operating Budget Worksheet'!$G172,'OBW Data Filtered'!H:H)</f>
        <v>0</v>
      </c>
      <c r="L172" s="252"/>
      <c r="M172" t="s">
        <v>37</v>
      </c>
      <c r="N172" t="s">
        <v>166</v>
      </c>
      <c r="O172" s="5"/>
    </row>
    <row r="173" spans="1:15" x14ac:dyDescent="0.3">
      <c r="A173" t="s">
        <v>31</v>
      </c>
      <c r="B173" t="s">
        <v>166</v>
      </c>
      <c r="C173" t="s">
        <v>165</v>
      </c>
      <c r="D173" s="276" t="s">
        <v>43</v>
      </c>
      <c r="E173" t="s">
        <v>44</v>
      </c>
      <c r="F173" t="str">
        <f t="shared" si="42"/>
        <v>DHR06162799</v>
      </c>
      <c r="G173" t="str">
        <f t="shared" si="43"/>
        <v>DHR061627</v>
      </c>
      <c r="H173" s="264">
        <f>SUMIF('OBW Data Filtered'!$E:$E,'Operating Budget Worksheet'!$G173,'OBW Data Filtered'!F:F)</f>
        <v>0</v>
      </c>
      <c r="I173" s="264">
        <f>SUMIF('OBW Data Filtered'!$E:$E,'Operating Budget Worksheet'!$G173,'OBW Data Filtered'!G:G)</f>
        <v>0</v>
      </c>
      <c r="J173" s="264">
        <f>SUMIF('OBW Data Filtered'!$E:$E,'Operating Budget Worksheet'!$G173,'OBW Data Filtered'!H:H)</f>
        <v>101.38</v>
      </c>
      <c r="L173" s="252"/>
      <c r="M173" t="s">
        <v>37</v>
      </c>
      <c r="N173" t="s">
        <v>166</v>
      </c>
      <c r="O173" s="5"/>
    </row>
    <row r="174" spans="1:15" x14ac:dyDescent="0.3">
      <c r="A174" t="s">
        <v>31</v>
      </c>
      <c r="B174" t="s">
        <v>166</v>
      </c>
      <c r="C174" t="s">
        <v>165</v>
      </c>
      <c r="D174" s="276" t="s">
        <v>28</v>
      </c>
      <c r="E174" t="s">
        <v>29</v>
      </c>
      <c r="F174" t="str">
        <f t="shared" si="42"/>
        <v>DHR06162899</v>
      </c>
      <c r="G174" t="str">
        <f t="shared" si="43"/>
        <v>DHR061628</v>
      </c>
      <c r="H174" s="264">
        <f>SUMIF('OBW Data Filtered'!$E:$E,'Operating Budget Worksheet'!$G174,'OBW Data Filtered'!F:F)</f>
        <v>4176.93</v>
      </c>
      <c r="I174" s="264">
        <f>SUMIF('OBW Data Filtered'!$E:$E,'Operating Budget Worksheet'!$G174,'OBW Data Filtered'!G:G)</f>
        <v>-13.09</v>
      </c>
      <c r="J174" s="264">
        <f>SUMIF('OBW Data Filtered'!$E:$E,'Operating Budget Worksheet'!$G174,'OBW Data Filtered'!H:H)</f>
        <v>-196.84</v>
      </c>
      <c r="L174" s="252"/>
      <c r="M174" t="s">
        <v>37</v>
      </c>
      <c r="N174" t="s">
        <v>166</v>
      </c>
      <c r="O174" s="5"/>
    </row>
    <row r="175" spans="1:15" x14ac:dyDescent="0.3">
      <c r="A175" t="s">
        <v>14</v>
      </c>
      <c r="B175" t="s">
        <v>168</v>
      </c>
      <c r="C175" t="s">
        <v>167</v>
      </c>
      <c r="D175" s="276" t="s">
        <v>16</v>
      </c>
      <c r="E175" t="s">
        <v>17</v>
      </c>
      <c r="F175" t="str">
        <f t="shared" si="22"/>
        <v>DHS01162299</v>
      </c>
      <c r="G175" t="str">
        <f t="shared" si="23"/>
        <v>DHS011622</v>
      </c>
      <c r="H175" s="264">
        <f>SUMIF('OBW Data Filtered'!$E:$E,'Operating Budget Worksheet'!$G175,'OBW Data Filtered'!F:F)</f>
        <v>3603.15</v>
      </c>
      <c r="I175" s="264">
        <f>SUMIF('OBW Data Filtered'!$E:$E,'Operating Budget Worksheet'!$G175,'OBW Data Filtered'!G:G)</f>
        <v>2361.23</v>
      </c>
      <c r="J175" s="264">
        <f>SUMIF('OBW Data Filtered'!$E:$E,'Operating Budget Worksheet'!$G175,'OBW Data Filtered'!H:H)</f>
        <v>2388.63</v>
      </c>
      <c r="K175" s="1">
        <v>3619.13</v>
      </c>
      <c r="L175" s="252">
        <v>3619.13</v>
      </c>
      <c r="M175" t="s">
        <v>41</v>
      </c>
      <c r="N175" t="s">
        <v>169</v>
      </c>
      <c r="O175" s="5"/>
    </row>
    <row r="176" spans="1:15" x14ac:dyDescent="0.3">
      <c r="A176" t="s">
        <v>14</v>
      </c>
      <c r="B176" t="s">
        <v>168</v>
      </c>
      <c r="C176" t="s">
        <v>167</v>
      </c>
      <c r="D176" s="276" t="s">
        <v>18</v>
      </c>
      <c r="E176" t="s">
        <v>19</v>
      </c>
      <c r="F176" t="str">
        <f t="shared" si="22"/>
        <v>DHS01162399</v>
      </c>
      <c r="G176" t="str">
        <f t="shared" si="23"/>
        <v>DHS011623</v>
      </c>
      <c r="H176" s="264">
        <f>SUMIF('OBW Data Filtered'!$E:$E,'Operating Budget Worksheet'!$G176,'OBW Data Filtered'!F:F)</f>
        <v>3861.6800000000003</v>
      </c>
      <c r="I176" s="264">
        <f>SUMIF('OBW Data Filtered'!$E:$E,'Operating Budget Worksheet'!$G176,'OBW Data Filtered'!G:G)</f>
        <v>3188.75</v>
      </c>
      <c r="J176" s="264">
        <f>SUMIF('OBW Data Filtered'!$E:$E,'Operating Budget Worksheet'!$G176,'OBW Data Filtered'!H:H)</f>
        <v>2911.75</v>
      </c>
      <c r="K176" s="1">
        <v>3700</v>
      </c>
      <c r="L176" s="252">
        <v>3700</v>
      </c>
      <c r="M176" t="s">
        <v>41</v>
      </c>
      <c r="N176" t="s">
        <v>169</v>
      </c>
      <c r="O176" s="5"/>
    </row>
    <row r="177" spans="1:15" x14ac:dyDescent="0.3">
      <c r="A177" t="s">
        <v>14</v>
      </c>
      <c r="B177" t="s">
        <v>168</v>
      </c>
      <c r="C177" t="s">
        <v>167</v>
      </c>
      <c r="D177" s="276" t="s">
        <v>20</v>
      </c>
      <c r="E177" t="s">
        <v>21</v>
      </c>
      <c r="F177" t="str">
        <f t="shared" si="22"/>
        <v>DHS01162499</v>
      </c>
      <c r="G177" t="str">
        <f t="shared" si="23"/>
        <v>DHS011624</v>
      </c>
      <c r="H177" s="264">
        <f>SUMIF('OBW Data Filtered'!$E:$E,'Operating Budget Worksheet'!$G177,'OBW Data Filtered'!F:F)</f>
        <v>955.25</v>
      </c>
      <c r="I177" s="264">
        <f>SUMIF('OBW Data Filtered'!$E:$E,'Operating Budget Worksheet'!$G177,'OBW Data Filtered'!G:G)</f>
        <v>0</v>
      </c>
      <c r="J177" s="264">
        <f>SUMIF('OBW Data Filtered'!$E:$E,'Operating Budget Worksheet'!$G177,'OBW Data Filtered'!H:H)</f>
        <v>0</v>
      </c>
      <c r="K177" s="1">
        <v>2283.67</v>
      </c>
      <c r="L177" s="252">
        <v>2283.67</v>
      </c>
      <c r="M177" t="s">
        <v>41</v>
      </c>
      <c r="N177" t="s">
        <v>169</v>
      </c>
      <c r="O177" s="5"/>
    </row>
    <row r="178" spans="1:15" x14ac:dyDescent="0.3">
      <c r="A178" t="s">
        <v>14</v>
      </c>
      <c r="B178" t="s">
        <v>168</v>
      </c>
      <c r="C178" t="s">
        <v>167</v>
      </c>
      <c r="D178" s="276" t="s">
        <v>154</v>
      </c>
      <c r="E178" t="s">
        <v>155</v>
      </c>
      <c r="F178" t="str">
        <f t="shared" ref="F178:F179" si="44">CONCATENATE(C178,D178)</f>
        <v>DHS01162102</v>
      </c>
      <c r="G178" t="str">
        <f t="shared" ref="G178:G179" si="45">CONCATENATE(C178,LEFT(D178,3))</f>
        <v>DHS011621</v>
      </c>
      <c r="H178" s="264">
        <f>SUMIF('OBW Data Filtered'!$E:$E,'Operating Budget Worksheet'!$G178,'OBW Data Filtered'!F:F)</f>
        <v>0</v>
      </c>
      <c r="I178" s="264">
        <f>SUMIF('OBW Data Filtered'!$E:$E,'Operating Budget Worksheet'!$G178,'OBW Data Filtered'!G:G)</f>
        <v>33.61</v>
      </c>
      <c r="J178" s="264">
        <f>SUMIF('OBW Data Filtered'!$E:$E,'Operating Budget Worksheet'!$G178,'OBW Data Filtered'!H:H)</f>
        <v>14.04</v>
      </c>
      <c r="L178" s="252"/>
      <c r="M178" t="s">
        <v>41</v>
      </c>
      <c r="N178" t="s">
        <v>169</v>
      </c>
      <c r="O178" s="5"/>
    </row>
    <row r="179" spans="1:15" x14ac:dyDescent="0.3">
      <c r="A179" t="s">
        <v>14</v>
      </c>
      <c r="B179" t="s">
        <v>168</v>
      </c>
      <c r="C179" t="s">
        <v>167</v>
      </c>
      <c r="D179" s="276" t="s">
        <v>28</v>
      </c>
      <c r="E179" t="s">
        <v>29</v>
      </c>
      <c r="F179" t="str">
        <f t="shared" si="44"/>
        <v>DHS01162899</v>
      </c>
      <c r="G179" t="str">
        <f t="shared" si="45"/>
        <v>DHS011628</v>
      </c>
      <c r="H179" s="264">
        <f>SUMIF('OBW Data Filtered'!$E:$E,'Operating Budget Worksheet'!$G179,'OBW Data Filtered'!F:F)</f>
        <v>28</v>
      </c>
      <c r="I179" s="264">
        <f>SUMIF('OBW Data Filtered'!$E:$E,'Operating Budget Worksheet'!$G179,'OBW Data Filtered'!G:G)</f>
        <v>23.9</v>
      </c>
      <c r="J179" s="264">
        <f>SUMIF('OBW Data Filtered'!$E:$E,'Operating Budget Worksheet'!$G179,'OBW Data Filtered'!H:H)</f>
        <v>26.9</v>
      </c>
      <c r="L179" s="252"/>
      <c r="M179" t="s">
        <v>41</v>
      </c>
      <c r="N179" t="s">
        <v>169</v>
      </c>
      <c r="O179" s="5"/>
    </row>
    <row r="180" spans="1:15" x14ac:dyDescent="0.3">
      <c r="A180" t="s">
        <v>31</v>
      </c>
      <c r="B180" t="s">
        <v>171</v>
      </c>
      <c r="C180" t="s">
        <v>170</v>
      </c>
      <c r="D180" s="276" t="s">
        <v>28</v>
      </c>
      <c r="E180" t="s">
        <v>29</v>
      </c>
      <c r="F180" t="str">
        <f t="shared" ref="F180:F260" si="46">CONCATENATE(C180,D180)</f>
        <v>DIC01162899</v>
      </c>
      <c r="G180" t="str">
        <f t="shared" ref="G180:G260" si="47">CONCATENATE(C180,LEFT(D180,3))</f>
        <v>DIC011628</v>
      </c>
      <c r="H180" s="264">
        <f>SUMIF('OBW Data Filtered'!$E:$E,'Operating Budget Worksheet'!$G180,'OBW Data Filtered'!F:F)</f>
        <v>0</v>
      </c>
      <c r="I180" s="264">
        <f>SUMIF('OBW Data Filtered'!$E:$E,'Operating Budget Worksheet'!$G180,'OBW Data Filtered'!G:G)</f>
        <v>0</v>
      </c>
      <c r="J180" s="264">
        <f>SUMIF('OBW Data Filtered'!$E:$E,'Operating Budget Worksheet'!$G180,'OBW Data Filtered'!H:H)</f>
        <v>176.49</v>
      </c>
      <c r="K180" s="1">
        <v>100000</v>
      </c>
      <c r="L180" s="252">
        <v>100000</v>
      </c>
      <c r="M180" t="s">
        <v>41</v>
      </c>
      <c r="N180" t="s">
        <v>32</v>
      </c>
      <c r="O180" s="5"/>
    </row>
    <row r="181" spans="1:15" x14ac:dyDescent="0.3">
      <c r="A181" t="s">
        <v>31</v>
      </c>
      <c r="B181" t="s">
        <v>171</v>
      </c>
      <c r="C181" t="s">
        <v>170</v>
      </c>
      <c r="D181" s="276" t="s">
        <v>16</v>
      </c>
      <c r="E181" t="s">
        <v>17</v>
      </c>
      <c r="F181" t="str">
        <f t="shared" ref="F181:F182" si="48">CONCATENATE(C181,D181)</f>
        <v>DIC01162299</v>
      </c>
      <c r="G181" t="str">
        <f t="shared" ref="G181:G182" si="49">CONCATENATE(C181,LEFT(D181,3))</f>
        <v>DIC011622</v>
      </c>
      <c r="H181" s="264">
        <f>SUMIF('OBW Data Filtered'!$E:$E,'Operating Budget Worksheet'!$G181,'OBW Data Filtered'!F:F)</f>
        <v>0</v>
      </c>
      <c r="I181" s="264">
        <f>SUMIF('OBW Data Filtered'!$E:$E,'Operating Budget Worksheet'!$G181,'OBW Data Filtered'!G:G)</f>
        <v>0</v>
      </c>
      <c r="J181" s="264">
        <f>SUMIF('OBW Data Filtered'!$E:$E,'Operating Budget Worksheet'!$G181,'OBW Data Filtered'!H:H)</f>
        <v>15097.04</v>
      </c>
      <c r="L181" s="252"/>
      <c r="M181" t="s">
        <v>41</v>
      </c>
      <c r="N181" t="s">
        <v>32</v>
      </c>
      <c r="O181" s="5"/>
    </row>
    <row r="182" spans="1:15" x14ac:dyDescent="0.3">
      <c r="A182" t="s">
        <v>31</v>
      </c>
      <c r="B182" t="s">
        <v>171</v>
      </c>
      <c r="C182" t="s">
        <v>170</v>
      </c>
      <c r="D182" s="276" t="s">
        <v>43</v>
      </c>
      <c r="E182" t="s">
        <v>44</v>
      </c>
      <c r="F182" t="str">
        <f t="shared" si="48"/>
        <v>DIC01162799</v>
      </c>
      <c r="G182" t="str">
        <f t="shared" si="49"/>
        <v>DIC011627</v>
      </c>
      <c r="H182" s="264">
        <f>SUMIF('OBW Data Filtered'!$E:$E,'Operating Budget Worksheet'!$G182,'OBW Data Filtered'!F:F)</f>
        <v>0</v>
      </c>
      <c r="I182" s="264">
        <f>SUMIF('OBW Data Filtered'!$E:$E,'Operating Budget Worksheet'!$G182,'OBW Data Filtered'!G:G)</f>
        <v>0</v>
      </c>
      <c r="J182" s="264">
        <f>SUMIF('OBW Data Filtered'!$E:$E,'Operating Budget Worksheet'!$G182,'OBW Data Filtered'!H:H)</f>
        <v>4500</v>
      </c>
      <c r="L182" s="252"/>
      <c r="M182" t="s">
        <v>41</v>
      </c>
      <c r="N182" t="s">
        <v>32</v>
      </c>
      <c r="O182" s="5"/>
    </row>
    <row r="183" spans="1:15" x14ac:dyDescent="0.3">
      <c r="A183" t="s">
        <v>31</v>
      </c>
      <c r="B183" t="s">
        <v>173</v>
      </c>
      <c r="C183" t="s">
        <v>172</v>
      </c>
      <c r="D183" s="276" t="s">
        <v>174</v>
      </c>
      <c r="E183" t="s">
        <v>175</v>
      </c>
      <c r="F183" t="str">
        <f t="shared" si="46"/>
        <v>DIC06162816</v>
      </c>
      <c r="G183" t="str">
        <f t="shared" si="47"/>
        <v>DIC061628</v>
      </c>
      <c r="H183" s="264">
        <f>SUMIF('OBW Data Filtered'!$E:$E,'Operating Budget Worksheet'!$G183,'OBW Data Filtered'!F:F)</f>
        <v>53913.09</v>
      </c>
      <c r="I183" s="264">
        <f>SUMIF('OBW Data Filtered'!$E:$E,'Operating Budget Worksheet'!$G183,'OBW Data Filtered'!G:G)</f>
        <v>27553.97</v>
      </c>
      <c r="J183" s="264">
        <f>SUMIF('OBW Data Filtered'!$E:$E,'Operating Budget Worksheet'!$G183,'OBW Data Filtered'!H:H)</f>
        <v>-6991.9400000000005</v>
      </c>
      <c r="K183" s="1">
        <v>33875.879999999997</v>
      </c>
      <c r="L183" s="252">
        <v>33875.879999999997</v>
      </c>
      <c r="M183" t="s">
        <v>37</v>
      </c>
      <c r="N183" t="s">
        <v>32</v>
      </c>
      <c r="O183" s="5"/>
    </row>
    <row r="184" spans="1:15" x14ac:dyDescent="0.3">
      <c r="A184" t="s">
        <v>31</v>
      </c>
      <c r="B184" t="s">
        <v>173</v>
      </c>
      <c r="C184" t="s">
        <v>172</v>
      </c>
      <c r="D184" s="276" t="s">
        <v>154</v>
      </c>
      <c r="E184" t="s">
        <v>155</v>
      </c>
      <c r="F184" t="str">
        <f t="shared" ref="F184:F188" si="50">CONCATENATE(C184,D184)</f>
        <v>DIC06162102</v>
      </c>
      <c r="G184" t="str">
        <f t="shared" ref="G184:G188" si="51">CONCATENATE(C184,LEFT(D184,3))</f>
        <v>DIC061621</v>
      </c>
      <c r="H184" s="264">
        <f>SUMIF('OBW Data Filtered'!$E:$E,'Operating Budget Worksheet'!$G184,'OBW Data Filtered'!F:F)</f>
        <v>0</v>
      </c>
      <c r="I184" s="264">
        <f>SUMIF('OBW Data Filtered'!$E:$E,'Operating Budget Worksheet'!$G184,'OBW Data Filtered'!G:G)</f>
        <v>0</v>
      </c>
      <c r="J184" s="264">
        <f>SUMIF('OBW Data Filtered'!$E:$E,'Operating Budget Worksheet'!$G184,'OBW Data Filtered'!H:H)</f>
        <v>12600</v>
      </c>
      <c r="L184" s="252"/>
      <c r="M184" t="s">
        <v>37</v>
      </c>
      <c r="N184" t="s">
        <v>32</v>
      </c>
      <c r="O184" s="5"/>
    </row>
    <row r="185" spans="1:15" x14ac:dyDescent="0.3">
      <c r="A185" t="s">
        <v>31</v>
      </c>
      <c r="B185" t="s">
        <v>173</v>
      </c>
      <c r="C185" t="s">
        <v>172</v>
      </c>
      <c r="D185" s="276" t="s">
        <v>16</v>
      </c>
      <c r="E185" t="s">
        <v>17</v>
      </c>
      <c r="F185" t="str">
        <f t="shared" si="50"/>
        <v>DIC06162299</v>
      </c>
      <c r="G185" t="str">
        <f t="shared" si="51"/>
        <v>DIC061622</v>
      </c>
      <c r="H185" s="264">
        <f>SUMIF('OBW Data Filtered'!$E:$E,'Operating Budget Worksheet'!$G185,'OBW Data Filtered'!F:F)</f>
        <v>0</v>
      </c>
      <c r="I185" s="264">
        <f>SUMIF('OBW Data Filtered'!$E:$E,'Operating Budget Worksheet'!$G185,'OBW Data Filtered'!G:G)</f>
        <v>6500</v>
      </c>
      <c r="J185" s="264">
        <f>SUMIF('OBW Data Filtered'!$E:$E,'Operating Budget Worksheet'!$G185,'OBW Data Filtered'!H:H)</f>
        <v>8480.17</v>
      </c>
      <c r="L185" s="252"/>
      <c r="M185" t="s">
        <v>37</v>
      </c>
      <c r="N185" t="s">
        <v>32</v>
      </c>
      <c r="O185" s="5"/>
    </row>
    <row r="186" spans="1:15" x14ac:dyDescent="0.3">
      <c r="A186" t="s">
        <v>31</v>
      </c>
      <c r="B186" t="s">
        <v>173</v>
      </c>
      <c r="C186" t="s">
        <v>172</v>
      </c>
      <c r="D186" s="276" t="s">
        <v>18</v>
      </c>
      <c r="E186" t="s">
        <v>19</v>
      </c>
      <c r="F186" t="str">
        <f t="shared" si="50"/>
        <v>DIC06162399</v>
      </c>
      <c r="G186" t="str">
        <f t="shared" si="51"/>
        <v>DIC061623</v>
      </c>
      <c r="H186" s="264">
        <f>SUMIF('OBW Data Filtered'!$E:$E,'Operating Budget Worksheet'!$G186,'OBW Data Filtered'!F:F)</f>
        <v>0</v>
      </c>
      <c r="I186" s="264">
        <f>SUMIF('OBW Data Filtered'!$E:$E,'Operating Budget Worksheet'!$G186,'OBW Data Filtered'!G:G)</f>
        <v>0</v>
      </c>
      <c r="J186" s="264">
        <f>SUMIF('OBW Data Filtered'!$E:$E,'Operating Budget Worksheet'!$G186,'OBW Data Filtered'!H:H)</f>
        <v>2281.5</v>
      </c>
      <c r="L186" s="252"/>
      <c r="M186" t="s">
        <v>37</v>
      </c>
      <c r="N186" t="s">
        <v>32</v>
      </c>
      <c r="O186" s="5"/>
    </row>
    <row r="187" spans="1:15" x14ac:dyDescent="0.3">
      <c r="A187" t="s">
        <v>31</v>
      </c>
      <c r="B187" t="s">
        <v>173</v>
      </c>
      <c r="C187" t="s">
        <v>172</v>
      </c>
      <c r="D187" s="276" t="s">
        <v>20</v>
      </c>
      <c r="E187" t="s">
        <v>21</v>
      </c>
      <c r="F187" t="str">
        <f t="shared" si="50"/>
        <v>DIC06162499</v>
      </c>
      <c r="G187" t="str">
        <f t="shared" si="51"/>
        <v>DIC061624</v>
      </c>
      <c r="H187" s="264">
        <f>SUMIF('OBW Data Filtered'!$E:$E,'Operating Budget Worksheet'!$G187,'OBW Data Filtered'!F:F)</f>
        <v>0</v>
      </c>
      <c r="I187" s="264">
        <f>SUMIF('OBW Data Filtered'!$E:$E,'Operating Budget Worksheet'!$G187,'OBW Data Filtered'!G:G)</f>
        <v>0</v>
      </c>
      <c r="J187" s="264">
        <f>SUMIF('OBW Data Filtered'!$E:$E,'Operating Budget Worksheet'!$G187,'OBW Data Filtered'!H:H)</f>
        <v>2414.42</v>
      </c>
      <c r="L187" s="252"/>
      <c r="M187" t="s">
        <v>37</v>
      </c>
      <c r="N187" t="s">
        <v>32</v>
      </c>
      <c r="O187" s="5"/>
    </row>
    <row r="188" spans="1:15" x14ac:dyDescent="0.3">
      <c r="A188" t="s">
        <v>31</v>
      </c>
      <c r="B188" t="s">
        <v>173</v>
      </c>
      <c r="C188" t="s">
        <v>172</v>
      </c>
      <c r="D188" s="276" t="s">
        <v>43</v>
      </c>
      <c r="E188" t="s">
        <v>44</v>
      </c>
      <c r="F188" t="str">
        <f t="shared" si="50"/>
        <v>DIC06162799</v>
      </c>
      <c r="G188" t="str">
        <f t="shared" si="51"/>
        <v>DIC061627</v>
      </c>
      <c r="H188" s="264">
        <f>SUMIF('OBW Data Filtered'!$E:$E,'Operating Budget Worksheet'!$G188,'OBW Data Filtered'!F:F)</f>
        <v>0</v>
      </c>
      <c r="I188" s="264">
        <f>SUMIF('OBW Data Filtered'!$E:$E,'Operating Budget Worksheet'!$G188,'OBW Data Filtered'!G:G)</f>
        <v>0</v>
      </c>
      <c r="J188" s="264">
        <f>SUMIF('OBW Data Filtered'!$E:$E,'Operating Budget Worksheet'!$G188,'OBW Data Filtered'!H:H)</f>
        <v>1500</v>
      </c>
      <c r="L188" s="252"/>
      <c r="M188" t="s">
        <v>37</v>
      </c>
      <c r="N188" t="s">
        <v>32</v>
      </c>
      <c r="O188" s="5"/>
    </row>
    <row r="189" spans="1:15" x14ac:dyDescent="0.3">
      <c r="A189" t="s">
        <v>61</v>
      </c>
      <c r="B189" t="s">
        <v>177</v>
      </c>
      <c r="C189" t="s">
        <v>176</v>
      </c>
      <c r="D189" s="276" t="s">
        <v>158</v>
      </c>
      <c r="E189" t="s">
        <v>159</v>
      </c>
      <c r="F189" t="str">
        <f t="shared" si="46"/>
        <v>DIM06162801</v>
      </c>
      <c r="G189" t="str">
        <f t="shared" si="47"/>
        <v>DIM061628</v>
      </c>
      <c r="H189" s="264">
        <f>SUMIF('OBW Data Filtered'!$E:$E,'Operating Budget Worksheet'!$G189,'OBW Data Filtered'!F:F)</f>
        <v>28360</v>
      </c>
      <c r="I189" s="264">
        <f>SUMIF('OBW Data Filtered'!$E:$E,'Operating Budget Worksheet'!$G189,'OBW Data Filtered'!G:G)</f>
        <v>29329</v>
      </c>
      <c r="J189" s="264">
        <f>SUMIF('OBW Data Filtered'!$E:$E,'Operating Budget Worksheet'!$G189,'OBW Data Filtered'!H:H)</f>
        <v>24779</v>
      </c>
      <c r="K189" s="1">
        <v>26916.03</v>
      </c>
      <c r="L189" s="252">
        <v>26916.03</v>
      </c>
      <c r="M189" t="s">
        <v>37</v>
      </c>
      <c r="N189" t="s">
        <v>178</v>
      </c>
      <c r="O189" s="5"/>
    </row>
    <row r="190" spans="1:15" x14ac:dyDescent="0.3">
      <c r="A190" t="s">
        <v>61</v>
      </c>
      <c r="B190" t="s">
        <v>125</v>
      </c>
      <c r="C190" t="s">
        <v>179</v>
      </c>
      <c r="D190" s="276" t="s">
        <v>11</v>
      </c>
      <c r="E190" t="s">
        <v>12</v>
      </c>
      <c r="F190" t="str">
        <f t="shared" si="46"/>
        <v>DIS01162199</v>
      </c>
      <c r="G190" t="str">
        <f t="shared" si="47"/>
        <v>DIS011621</v>
      </c>
      <c r="H190" s="264">
        <f>SUMIF('OBW Data Filtered'!$E:$E,'Operating Budget Worksheet'!$G190,'OBW Data Filtered'!F:F)</f>
        <v>0</v>
      </c>
      <c r="I190" s="264">
        <f>SUMIF('OBW Data Filtered'!$E:$E,'Operating Budget Worksheet'!$G190,'OBW Data Filtered'!G:G)</f>
        <v>5388.79</v>
      </c>
      <c r="J190" s="264">
        <f>SUMIF('OBW Data Filtered'!$E:$E,'Operating Budget Worksheet'!$G190,'OBW Data Filtered'!H:H)</f>
        <v>2373</v>
      </c>
      <c r="K190" s="1">
        <v>1083</v>
      </c>
      <c r="L190" s="252">
        <v>1083</v>
      </c>
      <c r="M190" t="s">
        <v>41</v>
      </c>
      <c r="N190" t="s">
        <v>125</v>
      </c>
      <c r="O190" s="5"/>
    </row>
    <row r="191" spans="1:15" x14ac:dyDescent="0.3">
      <c r="A191" t="s">
        <v>61</v>
      </c>
      <c r="B191" t="s">
        <v>125</v>
      </c>
      <c r="C191" t="s">
        <v>179</v>
      </c>
      <c r="D191" s="276" t="s">
        <v>16</v>
      </c>
      <c r="E191" t="s">
        <v>17</v>
      </c>
      <c r="F191" t="str">
        <f t="shared" si="46"/>
        <v>DIS01162299</v>
      </c>
      <c r="G191" t="str">
        <f t="shared" si="47"/>
        <v>DIS011622</v>
      </c>
      <c r="H191" s="264">
        <f>SUMIF('OBW Data Filtered'!$E:$E,'Operating Budget Worksheet'!$G191,'OBW Data Filtered'!F:F)</f>
        <v>8255.2199999999993</v>
      </c>
      <c r="I191" s="264">
        <f>SUMIF('OBW Data Filtered'!$E:$E,'Operating Budget Worksheet'!$G191,'OBW Data Filtered'!G:G)</f>
        <v>13622.25</v>
      </c>
      <c r="J191" s="264">
        <f>SUMIF('OBW Data Filtered'!$E:$E,'Operating Budget Worksheet'!$G191,'OBW Data Filtered'!H:H)</f>
        <v>2012.35</v>
      </c>
      <c r="K191" s="1">
        <v>3800</v>
      </c>
      <c r="L191" s="252">
        <v>3800</v>
      </c>
      <c r="M191" t="s">
        <v>41</v>
      </c>
      <c r="N191" t="s">
        <v>125</v>
      </c>
      <c r="O191" s="5"/>
    </row>
    <row r="192" spans="1:15" x14ac:dyDescent="0.3">
      <c r="A192" t="s">
        <v>61</v>
      </c>
      <c r="B192" t="s">
        <v>125</v>
      </c>
      <c r="C192" t="s">
        <v>179</v>
      </c>
      <c r="D192" s="276" t="s">
        <v>18</v>
      </c>
      <c r="E192" t="s">
        <v>19</v>
      </c>
      <c r="F192" t="str">
        <f t="shared" si="46"/>
        <v>DIS01162399</v>
      </c>
      <c r="G192" t="str">
        <f t="shared" si="47"/>
        <v>DIS011623</v>
      </c>
      <c r="H192" s="264">
        <f>SUMIF('OBW Data Filtered'!$E:$E,'Operating Budget Worksheet'!$G192,'OBW Data Filtered'!F:F)</f>
        <v>4603</v>
      </c>
      <c r="I192" s="264">
        <f>SUMIF('OBW Data Filtered'!$E:$E,'Operating Budget Worksheet'!$G192,'OBW Data Filtered'!G:G)</f>
        <v>11151.21</v>
      </c>
      <c r="J192" s="264">
        <f>SUMIF('OBW Data Filtered'!$E:$E,'Operating Budget Worksheet'!$G192,'OBW Data Filtered'!H:H)</f>
        <v>6263.73</v>
      </c>
      <c r="K192" s="1">
        <v>2470</v>
      </c>
      <c r="L192" s="252">
        <v>2470</v>
      </c>
      <c r="M192" t="s">
        <v>41</v>
      </c>
      <c r="N192" t="s">
        <v>125</v>
      </c>
      <c r="O192" s="5"/>
    </row>
    <row r="193" spans="1:15" x14ac:dyDescent="0.3">
      <c r="A193" t="s">
        <v>61</v>
      </c>
      <c r="B193" t="s">
        <v>125</v>
      </c>
      <c r="C193" t="s">
        <v>179</v>
      </c>
      <c r="D193" s="276" t="s">
        <v>20</v>
      </c>
      <c r="E193" t="s">
        <v>21</v>
      </c>
      <c r="F193" t="str">
        <f t="shared" si="46"/>
        <v>DIS01162499</v>
      </c>
      <c r="G193" t="str">
        <f t="shared" si="47"/>
        <v>DIS011624</v>
      </c>
      <c r="H193" s="264">
        <f>SUMIF('OBW Data Filtered'!$E:$E,'Operating Budget Worksheet'!$G193,'OBW Data Filtered'!F:F)</f>
        <v>2486.77</v>
      </c>
      <c r="I193" s="264">
        <f>SUMIF('OBW Data Filtered'!$E:$E,'Operating Budget Worksheet'!$G193,'OBW Data Filtered'!G:G)</f>
        <v>2387.33</v>
      </c>
      <c r="J193" s="264">
        <f>SUMIF('OBW Data Filtered'!$E:$E,'Operating Budget Worksheet'!$G193,'OBW Data Filtered'!H:H)</f>
        <v>708.11</v>
      </c>
      <c r="K193" s="1">
        <v>760</v>
      </c>
      <c r="L193" s="252">
        <v>760</v>
      </c>
      <c r="M193" t="s">
        <v>41</v>
      </c>
      <c r="N193" t="s">
        <v>125</v>
      </c>
      <c r="O193" s="5"/>
    </row>
    <row r="194" spans="1:15" x14ac:dyDescent="0.3">
      <c r="A194" t="s">
        <v>61</v>
      </c>
      <c r="B194" t="s">
        <v>125</v>
      </c>
      <c r="C194" t="s">
        <v>179</v>
      </c>
      <c r="D194" s="276" t="s">
        <v>28</v>
      </c>
      <c r="E194" t="s">
        <v>29</v>
      </c>
      <c r="F194" t="str">
        <f t="shared" si="46"/>
        <v>DIS01162899</v>
      </c>
      <c r="G194" t="str">
        <f t="shared" si="47"/>
        <v>DIS011628</v>
      </c>
      <c r="H194" s="264">
        <f>SUMIF('OBW Data Filtered'!$E:$E,'Operating Budget Worksheet'!$G194,'OBW Data Filtered'!F:F)</f>
        <v>13909.67</v>
      </c>
      <c r="I194" s="264">
        <f>SUMIF('OBW Data Filtered'!$E:$E,'Operating Budget Worksheet'!$G194,'OBW Data Filtered'!G:G)</f>
        <v>17817.66</v>
      </c>
      <c r="J194" s="264">
        <f>SUMIF('OBW Data Filtered'!$E:$E,'Operating Budget Worksheet'!$G194,'OBW Data Filtered'!H:H)</f>
        <v>4024.41</v>
      </c>
      <c r="K194" s="1">
        <v>16245</v>
      </c>
      <c r="L194" s="252">
        <v>16245</v>
      </c>
      <c r="M194" t="s">
        <v>41</v>
      </c>
      <c r="N194" t="s">
        <v>125</v>
      </c>
      <c r="O194" s="5"/>
    </row>
    <row r="195" spans="1:15" x14ac:dyDescent="0.3">
      <c r="A195" t="s">
        <v>61</v>
      </c>
      <c r="B195" t="s">
        <v>125</v>
      </c>
      <c r="C195" t="s">
        <v>179</v>
      </c>
      <c r="D195" s="276" t="s">
        <v>43</v>
      </c>
      <c r="E195" t="s">
        <v>44</v>
      </c>
      <c r="F195" t="str">
        <f t="shared" ref="F195" si="52">CONCATENATE(C195,D195)</f>
        <v>DIS01162799</v>
      </c>
      <c r="G195" t="str">
        <f t="shared" ref="G195" si="53">CONCATENATE(C195,LEFT(D195,3))</f>
        <v>DIS011627</v>
      </c>
      <c r="H195" s="264">
        <f>SUMIF('OBW Data Filtered'!$E:$E,'Operating Budget Worksheet'!$G195,'OBW Data Filtered'!F:F)</f>
        <v>250</v>
      </c>
      <c r="I195" s="264">
        <f>SUMIF('OBW Data Filtered'!$E:$E,'Operating Budget Worksheet'!$G195,'OBW Data Filtered'!G:G)</f>
        <v>250</v>
      </c>
      <c r="J195" s="264">
        <f>SUMIF('OBW Data Filtered'!$E:$E,'Operating Budget Worksheet'!$G195,'OBW Data Filtered'!H:H)</f>
        <v>415.39</v>
      </c>
      <c r="L195" s="252"/>
      <c r="M195" t="s">
        <v>41</v>
      </c>
      <c r="N195" t="s">
        <v>125</v>
      </c>
      <c r="O195" s="5"/>
    </row>
    <row r="196" spans="1:15" x14ac:dyDescent="0.3">
      <c r="A196" t="s">
        <v>31</v>
      </c>
      <c r="B196" t="s">
        <v>181</v>
      </c>
      <c r="C196" t="s">
        <v>180</v>
      </c>
      <c r="D196" s="276" t="s">
        <v>11</v>
      </c>
      <c r="E196" t="s">
        <v>12</v>
      </c>
      <c r="F196" t="str">
        <f t="shared" si="46"/>
        <v>DIT06162199</v>
      </c>
      <c r="G196" t="str">
        <f t="shared" si="47"/>
        <v>DIT061621</v>
      </c>
      <c r="H196" s="264">
        <f>SUMIF('OBW Data Filtered'!$E:$E,'Operating Budget Worksheet'!$G196,'OBW Data Filtered'!F:F)</f>
        <v>30</v>
      </c>
      <c r="I196" s="264">
        <f>SUMIF('OBW Data Filtered'!$E:$E,'Operating Budget Worksheet'!$G196,'OBW Data Filtered'!G:G)</f>
        <v>0</v>
      </c>
      <c r="J196" s="264">
        <f>SUMIF('OBW Data Filtered'!$E:$E,'Operating Budget Worksheet'!$G196,'OBW Data Filtered'!H:H)</f>
        <v>4500</v>
      </c>
      <c r="K196" s="1">
        <v>45.36</v>
      </c>
      <c r="L196" s="252">
        <v>45.36</v>
      </c>
      <c r="M196" t="s">
        <v>37</v>
      </c>
      <c r="N196" t="s">
        <v>181</v>
      </c>
      <c r="O196" s="5"/>
    </row>
    <row r="197" spans="1:15" x14ac:dyDescent="0.3">
      <c r="A197" t="s">
        <v>31</v>
      </c>
      <c r="B197" t="s">
        <v>181</v>
      </c>
      <c r="C197" t="s">
        <v>180</v>
      </c>
      <c r="D197" s="276" t="s">
        <v>16</v>
      </c>
      <c r="E197" t="s">
        <v>17</v>
      </c>
      <c r="F197" t="str">
        <f t="shared" si="46"/>
        <v>DIT06162299</v>
      </c>
      <c r="G197" t="str">
        <f t="shared" si="47"/>
        <v>DIT061622</v>
      </c>
      <c r="H197" s="264">
        <f>SUMIF('OBW Data Filtered'!$E:$E,'Operating Budget Worksheet'!$G197,'OBW Data Filtered'!F:F)</f>
        <v>15766.35</v>
      </c>
      <c r="I197" s="264">
        <f>SUMIF('OBW Data Filtered'!$E:$E,'Operating Budget Worksheet'!$G197,'OBW Data Filtered'!G:G)</f>
        <v>11298.98</v>
      </c>
      <c r="J197" s="264">
        <f>SUMIF('OBW Data Filtered'!$E:$E,'Operating Budget Worksheet'!$G197,'OBW Data Filtered'!H:H)</f>
        <v>11881.56</v>
      </c>
      <c r="K197" s="1">
        <v>13503.57</v>
      </c>
      <c r="L197" s="252">
        <v>13503.57</v>
      </c>
      <c r="M197" t="s">
        <v>37</v>
      </c>
      <c r="N197" t="s">
        <v>181</v>
      </c>
      <c r="O197" s="5"/>
    </row>
    <row r="198" spans="1:15" x14ac:dyDescent="0.3">
      <c r="A198" t="s">
        <v>31</v>
      </c>
      <c r="B198" t="s">
        <v>181</v>
      </c>
      <c r="C198" t="s">
        <v>180</v>
      </c>
      <c r="D198" s="276" t="s">
        <v>18</v>
      </c>
      <c r="E198" t="s">
        <v>19</v>
      </c>
      <c r="F198" t="str">
        <f t="shared" si="46"/>
        <v>DIT06162399</v>
      </c>
      <c r="G198" t="str">
        <f t="shared" si="47"/>
        <v>DIT061623</v>
      </c>
      <c r="H198" s="264">
        <f>SUMIF('OBW Data Filtered'!$E:$E,'Operating Budget Worksheet'!$G198,'OBW Data Filtered'!F:F)</f>
        <v>12964.32</v>
      </c>
      <c r="I198" s="264">
        <f>SUMIF('OBW Data Filtered'!$E:$E,'Operating Budget Worksheet'!$G198,'OBW Data Filtered'!G:G)</f>
        <v>13112.35</v>
      </c>
      <c r="J198" s="264">
        <f>SUMIF('OBW Data Filtered'!$E:$E,'Operating Budget Worksheet'!$G198,'OBW Data Filtered'!H:H)</f>
        <v>7780.6399999999994</v>
      </c>
      <c r="K198" s="1">
        <v>16791.25</v>
      </c>
      <c r="L198" s="252">
        <v>16791.25</v>
      </c>
      <c r="M198" t="s">
        <v>37</v>
      </c>
      <c r="N198" t="s">
        <v>181</v>
      </c>
      <c r="O198" s="5"/>
    </row>
    <row r="199" spans="1:15" x14ac:dyDescent="0.3">
      <c r="A199" t="s">
        <v>31</v>
      </c>
      <c r="B199" t="s">
        <v>181</v>
      </c>
      <c r="C199" t="s">
        <v>180</v>
      </c>
      <c r="D199" s="276" t="s">
        <v>20</v>
      </c>
      <c r="E199" t="s">
        <v>21</v>
      </c>
      <c r="F199" t="str">
        <f t="shared" si="46"/>
        <v>DIT06162499</v>
      </c>
      <c r="G199" t="str">
        <f t="shared" si="47"/>
        <v>DIT061624</v>
      </c>
      <c r="H199" s="264">
        <f>SUMIF('OBW Data Filtered'!$E:$E,'Operating Budget Worksheet'!$G199,'OBW Data Filtered'!F:F)</f>
        <v>1706.6999999999998</v>
      </c>
      <c r="I199" s="264">
        <f>SUMIF('OBW Data Filtered'!$E:$E,'Operating Budget Worksheet'!$G199,'OBW Data Filtered'!G:G)</f>
        <v>0</v>
      </c>
      <c r="J199" s="264">
        <f>SUMIF('OBW Data Filtered'!$E:$E,'Operating Budget Worksheet'!$G199,'OBW Data Filtered'!H:H)</f>
        <v>125.44</v>
      </c>
      <c r="K199" s="1">
        <v>950</v>
      </c>
      <c r="L199" s="252">
        <v>950</v>
      </c>
      <c r="M199" t="s">
        <v>37</v>
      </c>
      <c r="N199" t="s">
        <v>181</v>
      </c>
      <c r="O199" s="5"/>
    </row>
    <row r="200" spans="1:15" x14ac:dyDescent="0.3">
      <c r="A200" t="s">
        <v>31</v>
      </c>
      <c r="B200" t="s">
        <v>181</v>
      </c>
      <c r="C200" t="s">
        <v>180</v>
      </c>
      <c r="D200" s="276" t="s">
        <v>43</v>
      </c>
      <c r="E200" t="s">
        <v>44</v>
      </c>
      <c r="F200" t="str">
        <f t="shared" si="46"/>
        <v>DIT06162799</v>
      </c>
      <c r="G200" t="str">
        <f t="shared" si="47"/>
        <v>DIT061627</v>
      </c>
      <c r="H200" s="264">
        <f>SUMIF('OBW Data Filtered'!$E:$E,'Operating Budget Worksheet'!$G200,'OBW Data Filtered'!F:F)</f>
        <v>39925.869999999995</v>
      </c>
      <c r="I200" s="264">
        <f>SUMIF('OBW Data Filtered'!$E:$E,'Operating Budget Worksheet'!$G200,'OBW Data Filtered'!G:G)</f>
        <v>58416.740000000005</v>
      </c>
      <c r="J200" s="264">
        <f>SUMIF('OBW Data Filtered'!$E:$E,'Operating Budget Worksheet'!$G200,'OBW Data Filtered'!H:H)</f>
        <v>60380.63</v>
      </c>
      <c r="K200" s="1">
        <v>43700</v>
      </c>
      <c r="L200" s="252">
        <v>43700</v>
      </c>
      <c r="M200" t="s">
        <v>37</v>
      </c>
      <c r="N200" t="s">
        <v>181</v>
      </c>
      <c r="O200" s="5"/>
    </row>
    <row r="201" spans="1:15" x14ac:dyDescent="0.3">
      <c r="A201" t="s">
        <v>31</v>
      </c>
      <c r="B201" t="s">
        <v>181</v>
      </c>
      <c r="C201" t="s">
        <v>180</v>
      </c>
      <c r="D201" s="276" t="s">
        <v>28</v>
      </c>
      <c r="E201" t="s">
        <v>29</v>
      </c>
      <c r="F201" t="str">
        <f t="shared" si="46"/>
        <v>DIT06162899</v>
      </c>
      <c r="G201" t="str">
        <f t="shared" si="47"/>
        <v>DIT061628</v>
      </c>
      <c r="H201" s="264">
        <f>SUMIF('OBW Data Filtered'!$E:$E,'Operating Budget Worksheet'!$G201,'OBW Data Filtered'!F:F)</f>
        <v>2956.9</v>
      </c>
      <c r="I201" s="264">
        <f>SUMIF('OBW Data Filtered'!$E:$E,'Operating Budget Worksheet'!$G201,'OBW Data Filtered'!G:G)</f>
        <v>2096</v>
      </c>
      <c r="J201" s="264">
        <f>SUMIF('OBW Data Filtered'!$E:$E,'Operating Budget Worksheet'!$G201,'OBW Data Filtered'!H:H)</f>
        <v>3052.08</v>
      </c>
      <c r="K201" s="1">
        <v>1900</v>
      </c>
      <c r="L201" s="252">
        <v>1900</v>
      </c>
      <c r="M201" t="s">
        <v>37</v>
      </c>
      <c r="N201" t="s">
        <v>181</v>
      </c>
      <c r="O201" s="5"/>
    </row>
    <row r="202" spans="1:15" x14ac:dyDescent="0.3">
      <c r="A202" t="s">
        <v>31</v>
      </c>
      <c r="B202" t="s">
        <v>181</v>
      </c>
      <c r="C202" t="s">
        <v>180</v>
      </c>
      <c r="D202" s="276">
        <v>631</v>
      </c>
      <c r="F202" t="str">
        <f t="shared" ref="F202" si="54">CONCATENATE(C202,D202)</f>
        <v>DIT061631</v>
      </c>
      <c r="G202" t="str">
        <f t="shared" ref="G202" si="55">CONCATENATE(C202,LEFT(D202,3))</f>
        <v>DIT061631</v>
      </c>
      <c r="H202" s="264">
        <f>SUMIF('OBW Data Filtered'!$E:$E,'Operating Budget Worksheet'!$G202,'OBW Data Filtered'!F:F)</f>
        <v>0</v>
      </c>
      <c r="I202" s="264">
        <f>SUMIF('OBW Data Filtered'!$E:$E,'Operating Budget Worksheet'!$G202,'OBW Data Filtered'!G:G)</f>
        <v>0</v>
      </c>
      <c r="J202" s="264">
        <f>SUMIF('OBW Data Filtered'!$E:$E,'Operating Budget Worksheet'!$G202,'OBW Data Filtered'!H:H)</f>
        <v>9200</v>
      </c>
      <c r="L202" s="252"/>
      <c r="M202" t="s">
        <v>37</v>
      </c>
      <c r="N202" t="s">
        <v>181</v>
      </c>
      <c r="O202" s="5"/>
    </row>
    <row r="203" spans="1:15" x14ac:dyDescent="0.3">
      <c r="A203" t="s">
        <v>14</v>
      </c>
      <c r="B203" t="s">
        <v>183</v>
      </c>
      <c r="C203" t="s">
        <v>182</v>
      </c>
      <c r="D203" s="276" t="s">
        <v>184</v>
      </c>
      <c r="E203" t="s">
        <v>185</v>
      </c>
      <c r="F203" t="str">
        <f t="shared" si="46"/>
        <v>DLB04162225</v>
      </c>
      <c r="G203" t="str">
        <f t="shared" si="47"/>
        <v>DLB041622</v>
      </c>
      <c r="H203" s="264">
        <f>SUMIF('OBW Data Filtered'!$E:$E,'Operating Budget Worksheet'!$G203,'OBW Data Filtered'!F:F)</f>
        <v>91830.9</v>
      </c>
      <c r="I203" s="264">
        <f>SUMIF('OBW Data Filtered'!$E:$E,'Operating Budget Worksheet'!$G203,'OBW Data Filtered'!G:G)</f>
        <v>120421.45999999999</v>
      </c>
      <c r="J203" s="264">
        <f>SUMIF('OBW Data Filtered'!$E:$E,'Operating Budget Worksheet'!$G203,'OBW Data Filtered'!H:H)</f>
        <v>92465.33</v>
      </c>
      <c r="K203" s="1">
        <v>90250</v>
      </c>
      <c r="L203" s="252">
        <v>90250</v>
      </c>
      <c r="M203" t="s">
        <v>30</v>
      </c>
      <c r="N203" t="s">
        <v>186</v>
      </c>
      <c r="O203" s="5"/>
    </row>
    <row r="204" spans="1:15" x14ac:dyDescent="0.3">
      <c r="A204" t="s">
        <v>14</v>
      </c>
      <c r="B204" t="s">
        <v>183</v>
      </c>
      <c r="C204" t="s">
        <v>182</v>
      </c>
      <c r="D204" s="276" t="s">
        <v>18</v>
      </c>
      <c r="E204" t="s">
        <v>19</v>
      </c>
      <c r="F204" t="str">
        <f t="shared" si="46"/>
        <v>DLB04162399</v>
      </c>
      <c r="G204" t="str">
        <f t="shared" si="47"/>
        <v>DLB041623</v>
      </c>
      <c r="H204" s="264">
        <f>SUMIF('OBW Data Filtered'!$E:$E,'Operating Budget Worksheet'!$G204,'OBW Data Filtered'!F:F)</f>
        <v>1923.99</v>
      </c>
      <c r="I204" s="264">
        <f>SUMIF('OBW Data Filtered'!$E:$E,'Operating Budget Worksheet'!$G204,'OBW Data Filtered'!G:G)</f>
        <v>1965.98</v>
      </c>
      <c r="J204" s="264">
        <f>SUMIF('OBW Data Filtered'!$E:$E,'Operating Budget Worksheet'!$G204,'OBW Data Filtered'!H:H)</f>
        <v>4694.66</v>
      </c>
      <c r="K204" s="1">
        <v>2800</v>
      </c>
      <c r="L204" s="252">
        <v>2800</v>
      </c>
      <c r="M204" t="s">
        <v>30</v>
      </c>
      <c r="N204" t="s">
        <v>186</v>
      </c>
      <c r="O204" s="5"/>
    </row>
    <row r="205" spans="1:15" x14ac:dyDescent="0.3">
      <c r="A205" t="s">
        <v>14</v>
      </c>
      <c r="B205" t="s">
        <v>183</v>
      </c>
      <c r="C205" t="s">
        <v>182</v>
      </c>
      <c r="D205" s="276" t="s">
        <v>20</v>
      </c>
      <c r="E205" t="s">
        <v>21</v>
      </c>
      <c r="F205" t="str">
        <f t="shared" si="46"/>
        <v>DLB04162499</v>
      </c>
      <c r="G205" t="str">
        <f t="shared" si="47"/>
        <v>DLB041624</v>
      </c>
      <c r="H205" s="264">
        <f>SUMIF('OBW Data Filtered'!$E:$E,'Operating Budget Worksheet'!$G205,'OBW Data Filtered'!F:F)</f>
        <v>1671.06</v>
      </c>
      <c r="I205" s="264">
        <f>SUMIF('OBW Data Filtered'!$E:$E,'Operating Budget Worksheet'!$G205,'OBW Data Filtered'!G:G)</f>
        <v>3170.92</v>
      </c>
      <c r="J205" s="264">
        <f>SUMIF('OBW Data Filtered'!$E:$E,'Operating Budget Worksheet'!$G205,'OBW Data Filtered'!H:H)</f>
        <v>272.60000000000002</v>
      </c>
      <c r="K205" s="1">
        <v>3300</v>
      </c>
      <c r="L205" s="252">
        <v>3300</v>
      </c>
      <c r="M205" t="s">
        <v>30</v>
      </c>
      <c r="N205" t="s">
        <v>186</v>
      </c>
      <c r="O205" s="5"/>
    </row>
    <row r="206" spans="1:15" x14ac:dyDescent="0.3">
      <c r="A206" t="s">
        <v>14</v>
      </c>
      <c r="B206" t="s">
        <v>183</v>
      </c>
      <c r="C206" t="s">
        <v>182</v>
      </c>
      <c r="D206" s="276" t="s">
        <v>43</v>
      </c>
      <c r="E206" t="s">
        <v>44</v>
      </c>
      <c r="F206" t="str">
        <f t="shared" si="46"/>
        <v>DLB04162799</v>
      </c>
      <c r="G206" t="str">
        <f t="shared" si="47"/>
        <v>DLB041627</v>
      </c>
      <c r="H206" s="264">
        <f>SUMIF('OBW Data Filtered'!$E:$E,'Operating Budget Worksheet'!$G206,'OBW Data Filtered'!F:F)</f>
        <v>16742.96</v>
      </c>
      <c r="I206" s="264">
        <f>SUMIF('OBW Data Filtered'!$E:$E,'Operating Budget Worksheet'!$G206,'OBW Data Filtered'!G:G)</f>
        <v>13658.8</v>
      </c>
      <c r="J206" s="264">
        <f>SUMIF('OBW Data Filtered'!$E:$E,'Operating Budget Worksheet'!$G206,'OBW Data Filtered'!H:H)</f>
        <v>14257.169999999998</v>
      </c>
      <c r="K206" s="1">
        <v>10000</v>
      </c>
      <c r="L206" s="252">
        <v>10000</v>
      </c>
      <c r="M206" t="s">
        <v>30</v>
      </c>
      <c r="N206" t="s">
        <v>186</v>
      </c>
      <c r="O206" s="5"/>
    </row>
    <row r="207" spans="1:15" x14ac:dyDescent="0.3">
      <c r="A207" t="s">
        <v>14</v>
      </c>
      <c r="B207" t="s">
        <v>183</v>
      </c>
      <c r="C207" t="s">
        <v>182</v>
      </c>
      <c r="D207" s="276" t="s">
        <v>28</v>
      </c>
      <c r="E207" t="s">
        <v>29</v>
      </c>
      <c r="F207" t="str">
        <f t="shared" si="46"/>
        <v>DLB04162899</v>
      </c>
      <c r="G207" t="str">
        <f t="shared" si="47"/>
        <v>DLB041628</v>
      </c>
      <c r="H207" s="264">
        <f>SUMIF('OBW Data Filtered'!$E:$E,'Operating Budget Worksheet'!$G207,'OBW Data Filtered'!F:F)</f>
        <v>1490.5800000000002</v>
      </c>
      <c r="I207" s="264">
        <f>SUMIF('OBW Data Filtered'!$E:$E,'Operating Budget Worksheet'!$G207,'OBW Data Filtered'!G:G)</f>
        <v>1485.6399999999999</v>
      </c>
      <c r="J207" s="264">
        <f>SUMIF('OBW Data Filtered'!$E:$E,'Operating Budget Worksheet'!$G207,'OBW Data Filtered'!H:H)</f>
        <v>1231.54</v>
      </c>
      <c r="K207" s="1">
        <v>4000</v>
      </c>
      <c r="L207" s="252">
        <v>4000</v>
      </c>
      <c r="M207" t="s">
        <v>30</v>
      </c>
      <c r="N207" t="s">
        <v>186</v>
      </c>
      <c r="O207" s="5"/>
    </row>
    <row r="208" spans="1:15" x14ac:dyDescent="0.3">
      <c r="A208" t="s">
        <v>14</v>
      </c>
      <c r="B208" t="s">
        <v>183</v>
      </c>
      <c r="C208" t="s">
        <v>182</v>
      </c>
      <c r="D208" s="276" t="s">
        <v>187</v>
      </c>
      <c r="E208" t="s">
        <v>188</v>
      </c>
      <c r="F208" t="str">
        <f t="shared" si="46"/>
        <v>DLB04163199</v>
      </c>
      <c r="G208" t="str">
        <f t="shared" si="47"/>
        <v>DLB041631</v>
      </c>
      <c r="H208" s="264">
        <f>SUMIF('OBW Data Filtered'!$E:$E,'Operating Budget Worksheet'!$G208,'OBW Data Filtered'!F:F)</f>
        <v>6310.3</v>
      </c>
      <c r="I208" s="264">
        <f>SUMIF('OBW Data Filtered'!$E:$E,'Operating Budget Worksheet'!$G208,'OBW Data Filtered'!G:G)</f>
        <v>74400.989999999991</v>
      </c>
      <c r="J208" s="264">
        <f>SUMIF('OBW Data Filtered'!$E:$E,'Operating Budget Worksheet'!$G208,'OBW Data Filtered'!H:H)</f>
        <v>23280.71</v>
      </c>
      <c r="K208" s="1">
        <v>48055.85</v>
      </c>
      <c r="L208" s="252">
        <v>48055.85</v>
      </c>
      <c r="M208" t="s">
        <v>30</v>
      </c>
      <c r="N208" t="s">
        <v>186</v>
      </c>
      <c r="O208" s="5"/>
    </row>
    <row r="209" spans="1:15" x14ac:dyDescent="0.3">
      <c r="A209" t="s">
        <v>14</v>
      </c>
      <c r="B209" t="s">
        <v>183</v>
      </c>
      <c r="C209" t="s">
        <v>182</v>
      </c>
      <c r="D209" s="276" t="s">
        <v>11</v>
      </c>
      <c r="E209" t="s">
        <v>12</v>
      </c>
      <c r="F209" t="str">
        <f t="shared" ref="F209:F210" si="56">CONCATENATE(C209,D209)</f>
        <v>DLB04162199</v>
      </c>
      <c r="G209" t="str">
        <f t="shared" ref="G209:G210" si="57">CONCATENATE(C209,LEFT(D209,3))</f>
        <v>DLB041621</v>
      </c>
      <c r="H209" s="264">
        <f>SUMIF('OBW Data Filtered'!$E:$E,'Operating Budget Worksheet'!$G209,'OBW Data Filtered'!F:F)</f>
        <v>0</v>
      </c>
      <c r="I209" s="264">
        <f>SUMIF('OBW Data Filtered'!$E:$E,'Operating Budget Worksheet'!$G209,'OBW Data Filtered'!G:G)</f>
        <v>1146.4499999999998</v>
      </c>
      <c r="J209" s="264">
        <f>SUMIF('OBW Data Filtered'!$E:$E,'Operating Budget Worksheet'!$G209,'OBW Data Filtered'!H:H)</f>
        <v>245</v>
      </c>
      <c r="L209" s="252"/>
      <c r="M209" t="s">
        <v>30</v>
      </c>
      <c r="N209" t="s">
        <v>186</v>
      </c>
      <c r="O209" s="5"/>
    </row>
    <row r="210" spans="1:15" x14ac:dyDescent="0.3">
      <c r="A210" t="s">
        <v>14</v>
      </c>
      <c r="B210" t="s">
        <v>183</v>
      </c>
      <c r="C210" t="s">
        <v>182</v>
      </c>
      <c r="D210" s="276" t="s">
        <v>18</v>
      </c>
      <c r="E210" t="s">
        <v>19</v>
      </c>
      <c r="F210" t="str">
        <f t="shared" si="56"/>
        <v>DLB04162399</v>
      </c>
      <c r="G210" t="str">
        <f t="shared" si="57"/>
        <v>DLB041623</v>
      </c>
      <c r="H210" s="264">
        <f>SUMIF('OBW Data Filtered'!$E:$E,'Operating Budget Worksheet'!$G210,'OBW Data Filtered'!F:F)</f>
        <v>1923.99</v>
      </c>
      <c r="I210" s="264">
        <f>SUMIF('OBW Data Filtered'!$E:$E,'Operating Budget Worksheet'!$G210,'OBW Data Filtered'!G:G)</f>
        <v>1965.98</v>
      </c>
      <c r="J210" s="264">
        <f>SUMIF('OBW Data Filtered'!$E:$E,'Operating Budget Worksheet'!$G210,'OBW Data Filtered'!H:H)</f>
        <v>4694.66</v>
      </c>
      <c r="L210" s="252"/>
      <c r="M210" t="s">
        <v>30</v>
      </c>
      <c r="N210" t="s">
        <v>186</v>
      </c>
      <c r="O210" s="5"/>
    </row>
    <row r="211" spans="1:15" x14ac:dyDescent="0.3">
      <c r="A211" t="s">
        <v>14</v>
      </c>
      <c r="B211" t="s">
        <v>190</v>
      </c>
      <c r="C211" t="s">
        <v>189</v>
      </c>
      <c r="D211" s="276" t="s">
        <v>16</v>
      </c>
      <c r="E211" t="s">
        <v>17</v>
      </c>
      <c r="F211" t="str">
        <f t="shared" si="46"/>
        <v>DLC01162299</v>
      </c>
      <c r="G211" t="str">
        <f t="shared" si="47"/>
        <v>DLC011622</v>
      </c>
      <c r="H211" s="264">
        <f>SUMIF('OBW Data Filtered'!$E:$E,'Operating Budget Worksheet'!$G211,'OBW Data Filtered'!F:F)</f>
        <v>181.32</v>
      </c>
      <c r="I211" s="264">
        <f>SUMIF('OBW Data Filtered'!$E:$E,'Operating Budget Worksheet'!$G211,'OBW Data Filtered'!G:G)</f>
        <v>27.51</v>
      </c>
      <c r="J211" s="264">
        <f>SUMIF('OBW Data Filtered'!$E:$E,'Operating Budget Worksheet'!$G211,'OBW Data Filtered'!H:H)</f>
        <v>1062.4100000000001</v>
      </c>
      <c r="K211" s="1">
        <v>625.55999999999995</v>
      </c>
      <c r="L211" s="252">
        <v>625.55999999999995</v>
      </c>
      <c r="M211" t="s">
        <v>41</v>
      </c>
      <c r="N211" t="s">
        <v>191</v>
      </c>
      <c r="O211" s="5"/>
    </row>
    <row r="212" spans="1:15" x14ac:dyDescent="0.3">
      <c r="A212" t="s">
        <v>14</v>
      </c>
      <c r="B212" t="s">
        <v>190</v>
      </c>
      <c r="C212" t="s">
        <v>189</v>
      </c>
      <c r="D212" s="276" t="s">
        <v>20</v>
      </c>
      <c r="E212" t="s">
        <v>21</v>
      </c>
      <c r="F212" t="str">
        <f t="shared" si="46"/>
        <v>DLC01162499</v>
      </c>
      <c r="G212" t="str">
        <f t="shared" si="47"/>
        <v>DLC011624</v>
      </c>
      <c r="H212" s="264">
        <f>SUMIF('OBW Data Filtered'!$E:$E,'Operating Budget Worksheet'!$G212,'OBW Data Filtered'!F:F)</f>
        <v>0</v>
      </c>
      <c r="I212" s="264">
        <f>SUMIF('OBW Data Filtered'!$E:$E,'Operating Budget Worksheet'!$G212,'OBW Data Filtered'!G:G)</f>
        <v>0</v>
      </c>
      <c r="J212" s="264">
        <f>SUMIF('OBW Data Filtered'!$E:$E,'Operating Budget Worksheet'!$G212,'OBW Data Filtered'!H:H)</f>
        <v>0</v>
      </c>
      <c r="K212" s="1">
        <v>338</v>
      </c>
      <c r="L212" s="252">
        <v>338</v>
      </c>
      <c r="M212" t="s">
        <v>41</v>
      </c>
      <c r="N212" t="s">
        <v>191</v>
      </c>
      <c r="O212" s="5"/>
    </row>
    <row r="213" spans="1:15" x14ac:dyDescent="0.3">
      <c r="A213" t="s">
        <v>14</v>
      </c>
      <c r="B213" t="s">
        <v>190</v>
      </c>
      <c r="C213" t="s">
        <v>189</v>
      </c>
      <c r="D213" s="276" t="s">
        <v>28</v>
      </c>
      <c r="E213" t="s">
        <v>29</v>
      </c>
      <c r="F213" t="str">
        <f t="shared" si="46"/>
        <v>DLC01162899</v>
      </c>
      <c r="G213" t="str">
        <f t="shared" si="47"/>
        <v>DLC011628</v>
      </c>
      <c r="H213" s="264">
        <f>SUMIF('OBW Data Filtered'!$E:$E,'Operating Budget Worksheet'!$G213,'OBW Data Filtered'!F:F)</f>
        <v>100</v>
      </c>
      <c r="I213" s="264">
        <f>SUMIF('OBW Data Filtered'!$E:$E,'Operating Budget Worksheet'!$G213,'OBW Data Filtered'!G:G)</f>
        <v>0</v>
      </c>
      <c r="J213" s="264">
        <f>SUMIF('OBW Data Filtered'!$E:$E,'Operating Budget Worksheet'!$G213,'OBW Data Filtered'!H:H)</f>
        <v>0</v>
      </c>
      <c r="K213" s="1">
        <v>85.5</v>
      </c>
      <c r="L213" s="252">
        <v>85.5</v>
      </c>
      <c r="M213" t="s">
        <v>41</v>
      </c>
      <c r="N213" t="s">
        <v>191</v>
      </c>
      <c r="O213" s="5"/>
    </row>
    <row r="214" spans="1:15" x14ac:dyDescent="0.3">
      <c r="A214" t="s">
        <v>14</v>
      </c>
      <c r="B214" t="s">
        <v>190</v>
      </c>
      <c r="C214" t="s">
        <v>189</v>
      </c>
      <c r="D214" s="276" t="s">
        <v>18</v>
      </c>
      <c r="E214" t="s">
        <v>19</v>
      </c>
      <c r="F214" t="str">
        <f t="shared" ref="F214" si="58">CONCATENATE(C214,D214)</f>
        <v>DLC01162399</v>
      </c>
      <c r="G214" t="str">
        <f t="shared" ref="G214" si="59">CONCATENATE(C214,LEFT(D214,3))</f>
        <v>DLC011623</v>
      </c>
      <c r="H214" s="264">
        <f>SUMIF('OBW Data Filtered'!$E:$E,'Operating Budget Worksheet'!$G214,'OBW Data Filtered'!F:F)</f>
        <v>50.22</v>
      </c>
      <c r="I214" s="264">
        <f>SUMIF('OBW Data Filtered'!$E:$E,'Operating Budget Worksheet'!$G214,'OBW Data Filtered'!G:G)</f>
        <v>12.36</v>
      </c>
      <c r="J214" s="264">
        <f>SUMIF('OBW Data Filtered'!$E:$E,'Operating Budget Worksheet'!$G214,'OBW Data Filtered'!H:H)</f>
        <v>0</v>
      </c>
      <c r="L214" s="252"/>
      <c r="M214" t="s">
        <v>41</v>
      </c>
      <c r="N214" t="s">
        <v>191</v>
      </c>
      <c r="O214" s="5"/>
    </row>
    <row r="215" spans="1:15" x14ac:dyDescent="0.3">
      <c r="A215" t="s">
        <v>69</v>
      </c>
      <c r="B215" t="s">
        <v>193</v>
      </c>
      <c r="C215" t="s">
        <v>192</v>
      </c>
      <c r="D215" s="276" t="s">
        <v>16</v>
      </c>
      <c r="E215" t="s">
        <v>17</v>
      </c>
      <c r="F215" t="str">
        <f t="shared" si="46"/>
        <v>DMB05162299</v>
      </c>
      <c r="G215" t="str">
        <f t="shared" si="47"/>
        <v>DMB051622</v>
      </c>
      <c r="H215" s="264">
        <f>SUMIF('OBW Data Filtered'!$E:$E,'Operating Budget Worksheet'!$G215,'OBW Data Filtered'!F:F)</f>
        <v>12527.61</v>
      </c>
      <c r="I215" s="264">
        <f>SUMIF('OBW Data Filtered'!$E:$E,'Operating Budget Worksheet'!$G215,'OBW Data Filtered'!G:G)</f>
        <v>2275.9500000000003</v>
      </c>
      <c r="J215" s="264">
        <f>SUMIF('OBW Data Filtered'!$E:$E,'Operating Budget Worksheet'!$G215,'OBW Data Filtered'!H:H)</f>
        <v>2742.3199999999997</v>
      </c>
      <c r="K215" s="1">
        <v>3950</v>
      </c>
      <c r="L215" s="252">
        <v>3950</v>
      </c>
      <c r="M215" t="s">
        <v>13</v>
      </c>
      <c r="N215" t="s">
        <v>194</v>
      </c>
      <c r="O215" s="5"/>
    </row>
    <row r="216" spans="1:15" x14ac:dyDescent="0.3">
      <c r="A216" t="s">
        <v>69</v>
      </c>
      <c r="B216" t="s">
        <v>193</v>
      </c>
      <c r="C216" t="s">
        <v>192</v>
      </c>
      <c r="D216" s="276" t="s">
        <v>18</v>
      </c>
      <c r="E216" t="s">
        <v>19</v>
      </c>
      <c r="F216" t="str">
        <f t="shared" si="46"/>
        <v>DMB05162399</v>
      </c>
      <c r="G216" t="str">
        <f t="shared" si="47"/>
        <v>DMB051623</v>
      </c>
      <c r="H216" s="264">
        <f>SUMIF('OBW Data Filtered'!$E:$E,'Operating Budget Worksheet'!$G216,'OBW Data Filtered'!F:F)</f>
        <v>3566.8500000000004</v>
      </c>
      <c r="I216" s="264">
        <f>SUMIF('OBW Data Filtered'!$E:$E,'Operating Budget Worksheet'!$G216,'OBW Data Filtered'!G:G)</f>
        <v>1855.03</v>
      </c>
      <c r="J216" s="264">
        <f>SUMIF('OBW Data Filtered'!$E:$E,'Operating Budget Worksheet'!$G216,'OBW Data Filtered'!H:H)</f>
        <v>900.69999999999993</v>
      </c>
      <c r="K216" s="1">
        <v>1198.5</v>
      </c>
      <c r="L216" s="252">
        <v>1198.5</v>
      </c>
      <c r="M216" t="s">
        <v>13</v>
      </c>
      <c r="N216" t="s">
        <v>194</v>
      </c>
      <c r="O216" s="5"/>
    </row>
    <row r="217" spans="1:15" x14ac:dyDescent="0.3">
      <c r="A217" t="s">
        <v>69</v>
      </c>
      <c r="B217" t="s">
        <v>193</v>
      </c>
      <c r="C217" t="s">
        <v>192</v>
      </c>
      <c r="D217" s="276" t="s">
        <v>20</v>
      </c>
      <c r="E217" t="s">
        <v>21</v>
      </c>
      <c r="F217" t="str">
        <f t="shared" si="46"/>
        <v>DMB05162499</v>
      </c>
      <c r="G217" t="str">
        <f t="shared" si="47"/>
        <v>DMB051624</v>
      </c>
      <c r="H217" s="264">
        <f>SUMIF('OBW Data Filtered'!$E:$E,'Operating Budget Worksheet'!$G217,'OBW Data Filtered'!F:F)</f>
        <v>7039.6800000000012</v>
      </c>
      <c r="I217" s="264">
        <f>SUMIF('OBW Data Filtered'!$E:$E,'Operating Budget Worksheet'!$G217,'OBW Data Filtered'!G:G)</f>
        <v>31037.059999999998</v>
      </c>
      <c r="J217" s="264">
        <f>SUMIF('OBW Data Filtered'!$E:$E,'Operating Budget Worksheet'!$G217,'OBW Data Filtered'!H:H)</f>
        <v>58250.91</v>
      </c>
      <c r="K217" s="1">
        <v>22200</v>
      </c>
      <c r="L217" s="252">
        <v>22200</v>
      </c>
      <c r="M217" t="s">
        <v>13</v>
      </c>
      <c r="N217" t="s">
        <v>194</v>
      </c>
      <c r="O217" s="5"/>
    </row>
    <row r="218" spans="1:15" x14ac:dyDescent="0.3">
      <c r="A218" t="s">
        <v>69</v>
      </c>
      <c r="B218" t="s">
        <v>193</v>
      </c>
      <c r="C218" t="s">
        <v>192</v>
      </c>
      <c r="D218" s="276" t="s">
        <v>112</v>
      </c>
      <c r="E218" t="s">
        <v>113</v>
      </c>
      <c r="F218" t="str">
        <f t="shared" si="46"/>
        <v>DMB05162857</v>
      </c>
      <c r="G218" t="str">
        <f t="shared" si="47"/>
        <v>DMB051628</v>
      </c>
      <c r="H218" s="264">
        <f>SUMIF('OBW Data Filtered'!$E:$E,'Operating Budget Worksheet'!$G218,'OBW Data Filtered'!F:F)</f>
        <v>14008.02</v>
      </c>
      <c r="I218" s="264">
        <f>SUMIF('OBW Data Filtered'!$E:$E,'Operating Budget Worksheet'!$G218,'OBW Data Filtered'!G:G)</f>
        <v>7396.9</v>
      </c>
      <c r="J218" s="264">
        <f>SUMIF('OBW Data Filtered'!$E:$E,'Operating Budget Worksheet'!$G218,'OBW Data Filtered'!H:H)</f>
        <v>4103.99</v>
      </c>
      <c r="K218" s="1">
        <v>1037</v>
      </c>
      <c r="L218" s="252">
        <v>1037</v>
      </c>
      <c r="M218" t="s">
        <v>13</v>
      </c>
      <c r="N218" t="s">
        <v>194</v>
      </c>
      <c r="O218" s="5"/>
    </row>
    <row r="219" spans="1:15" x14ac:dyDescent="0.3">
      <c r="A219" t="s">
        <v>69</v>
      </c>
      <c r="B219" t="s">
        <v>193</v>
      </c>
      <c r="C219" t="s">
        <v>192</v>
      </c>
      <c r="D219" s="276" t="s">
        <v>114</v>
      </c>
      <c r="E219" t="s">
        <v>115</v>
      </c>
      <c r="F219" t="str">
        <f t="shared" si="46"/>
        <v>DMB05162117H</v>
      </c>
      <c r="G219" t="str">
        <f t="shared" si="47"/>
        <v>DMB051621</v>
      </c>
      <c r="H219" s="264">
        <f>SUMIF('OBW Data Filtered'!$E:$E,'Operating Budget Worksheet'!$G219,'OBW Data Filtered'!F:F)</f>
        <v>13734.24</v>
      </c>
      <c r="I219" s="264">
        <f>SUMIF('OBW Data Filtered'!$E:$E,'Operating Budget Worksheet'!$G219,'OBW Data Filtered'!G:G)</f>
        <v>12118.7</v>
      </c>
      <c r="J219" s="264">
        <f>SUMIF('OBW Data Filtered'!$E:$E,'Operating Budget Worksheet'!$G219,'OBW Data Filtered'!H:H)</f>
        <v>9425.74</v>
      </c>
      <c r="K219" s="1">
        <v>9240</v>
      </c>
      <c r="L219" s="252">
        <v>9240</v>
      </c>
      <c r="M219" t="s">
        <v>13</v>
      </c>
      <c r="N219" t="s">
        <v>194</v>
      </c>
      <c r="O219" s="5"/>
    </row>
    <row r="220" spans="1:15" x14ac:dyDescent="0.3">
      <c r="A220" t="s">
        <v>69</v>
      </c>
      <c r="B220" t="s">
        <v>193</v>
      </c>
      <c r="C220" t="s">
        <v>192</v>
      </c>
      <c r="D220" s="276" t="s">
        <v>43</v>
      </c>
      <c r="E220" t="s">
        <v>44</v>
      </c>
      <c r="F220" t="str">
        <f t="shared" ref="F220" si="60">CONCATENATE(C220,D220)</f>
        <v>DMB05162799</v>
      </c>
      <c r="G220" t="str">
        <f t="shared" ref="G220" si="61">CONCATENATE(C220,LEFT(D220,3))</f>
        <v>DMB051627</v>
      </c>
      <c r="H220" s="264">
        <f>SUMIF('OBW Data Filtered'!$E:$E,'Operating Budget Worksheet'!$G220,'OBW Data Filtered'!F:F)</f>
        <v>0</v>
      </c>
      <c r="I220" s="264">
        <f>SUMIF('OBW Data Filtered'!$E:$E,'Operating Budget Worksheet'!$G220,'OBW Data Filtered'!G:G)</f>
        <v>0</v>
      </c>
      <c r="J220" s="264">
        <f>SUMIF('OBW Data Filtered'!$E:$E,'Operating Budget Worksheet'!$G220,'OBW Data Filtered'!H:H)</f>
        <v>366.09</v>
      </c>
      <c r="L220" s="252"/>
      <c r="M220" t="s">
        <v>13</v>
      </c>
      <c r="N220" t="s">
        <v>194</v>
      </c>
      <c r="O220" s="5"/>
    </row>
    <row r="221" spans="1:15" x14ac:dyDescent="0.3">
      <c r="A221" t="s">
        <v>69</v>
      </c>
      <c r="B221" t="s">
        <v>193</v>
      </c>
      <c r="C221" t="s">
        <v>192</v>
      </c>
      <c r="D221" s="276">
        <v>629</v>
      </c>
      <c r="F221" t="str">
        <f t="shared" ref="F221" si="62">CONCATENATE(C221,D221)</f>
        <v>DMB051629</v>
      </c>
      <c r="G221" t="str">
        <f t="shared" ref="G221" si="63">CONCATENATE(C221,LEFT(D221,3))</f>
        <v>DMB051629</v>
      </c>
      <c r="H221" s="264">
        <f>SUMIF('OBW Data Filtered'!$E:$E,'Operating Budget Worksheet'!$G221,'OBW Data Filtered'!F:F)</f>
        <v>0</v>
      </c>
      <c r="I221" s="264">
        <f>SUMIF('OBW Data Filtered'!$E:$E,'Operating Budget Worksheet'!$G221,'OBW Data Filtered'!G:G)</f>
        <v>0</v>
      </c>
      <c r="J221" s="264">
        <f>SUMIF('OBW Data Filtered'!$E:$E,'Operating Budget Worksheet'!$G221,'OBW Data Filtered'!H:H)</f>
        <v>156.49</v>
      </c>
      <c r="L221" s="252"/>
      <c r="M221" t="s">
        <v>13</v>
      </c>
      <c r="N221" t="s">
        <v>194</v>
      </c>
      <c r="O221" s="5"/>
    </row>
    <row r="222" spans="1:15" x14ac:dyDescent="0.3">
      <c r="A222" t="s">
        <v>14</v>
      </c>
      <c r="B222" t="s">
        <v>196</v>
      </c>
      <c r="C222" t="s">
        <v>195</v>
      </c>
      <c r="D222" s="276" t="s">
        <v>22</v>
      </c>
      <c r="E222" t="s">
        <v>23</v>
      </c>
      <c r="F222" t="str">
        <f t="shared" si="46"/>
        <v>DMK04162750</v>
      </c>
      <c r="G222" t="str">
        <f t="shared" si="47"/>
        <v>DMK041627</v>
      </c>
      <c r="H222" s="264">
        <f>SUMIF('OBW Data Filtered'!$E:$E,'Operating Budget Worksheet'!$G222,'OBW Data Filtered'!F:F)</f>
        <v>0</v>
      </c>
      <c r="I222" s="264">
        <f>SUMIF('OBW Data Filtered'!$E:$E,'Operating Budget Worksheet'!$G222,'OBW Data Filtered'!G:G)</f>
        <v>5009</v>
      </c>
      <c r="J222" s="264">
        <f>SUMIF('OBW Data Filtered'!$E:$E,'Operating Budget Worksheet'!$G222,'OBW Data Filtered'!H:H)</f>
        <v>5009</v>
      </c>
      <c r="K222" s="1">
        <v>2379.2800000000002</v>
      </c>
      <c r="L222" s="252">
        <v>2379.2800000000002</v>
      </c>
      <c r="M222" t="s">
        <v>30</v>
      </c>
      <c r="N222" t="s">
        <v>197</v>
      </c>
      <c r="O222" s="5"/>
    </row>
    <row r="223" spans="1:15" x14ac:dyDescent="0.3">
      <c r="A223" t="s">
        <v>14</v>
      </c>
      <c r="B223" t="s">
        <v>196</v>
      </c>
      <c r="C223" t="s">
        <v>195</v>
      </c>
      <c r="D223" s="276" t="s">
        <v>28</v>
      </c>
      <c r="E223" t="s">
        <v>29</v>
      </c>
      <c r="F223" t="str">
        <f t="shared" si="46"/>
        <v>DMK04162899</v>
      </c>
      <c r="G223" t="str">
        <f t="shared" si="47"/>
        <v>DMK041628</v>
      </c>
      <c r="H223" s="264">
        <f>SUMIF('OBW Data Filtered'!$E:$E,'Operating Budget Worksheet'!$G223,'OBW Data Filtered'!F:F)</f>
        <v>5009</v>
      </c>
      <c r="I223" s="264">
        <f>SUMIF('OBW Data Filtered'!$E:$E,'Operating Budget Worksheet'!$G223,'OBW Data Filtered'!G:G)</f>
        <v>0</v>
      </c>
      <c r="J223" s="264">
        <f>SUMIF('OBW Data Filtered'!$E:$E,'Operating Budget Worksheet'!$G223,'OBW Data Filtered'!H:H)</f>
        <v>0</v>
      </c>
      <c r="K223" s="1">
        <v>4758.55</v>
      </c>
      <c r="L223" s="252">
        <v>4758.55</v>
      </c>
      <c r="M223" t="s">
        <v>30</v>
      </c>
      <c r="N223" t="s">
        <v>197</v>
      </c>
      <c r="O223" s="5"/>
    </row>
    <row r="224" spans="1:15" x14ac:dyDescent="0.3">
      <c r="A224" t="s">
        <v>14</v>
      </c>
      <c r="B224" t="s">
        <v>196</v>
      </c>
      <c r="C224" t="s">
        <v>195</v>
      </c>
      <c r="D224" s="276">
        <v>62299</v>
      </c>
      <c r="F224" t="str">
        <f t="shared" ref="F224:F225" si="64">CONCATENATE(C224,D224)</f>
        <v>DMK04162299</v>
      </c>
      <c r="G224" t="str">
        <f t="shared" ref="G224:G225" si="65">CONCATENATE(C224,LEFT(D224,3))</f>
        <v>DMK041622</v>
      </c>
      <c r="H224" s="264">
        <f>SUMIF('OBW Data Filtered'!$E:$E,'Operating Budget Worksheet'!$G224,'OBW Data Filtered'!F:F)</f>
        <v>0</v>
      </c>
      <c r="I224" s="264">
        <f>SUMIF('OBW Data Filtered'!$E:$E,'Operating Budget Worksheet'!$G224,'OBW Data Filtered'!G:G)</f>
        <v>0.5</v>
      </c>
      <c r="J224" s="264">
        <f>SUMIF('OBW Data Filtered'!$E:$E,'Operating Budget Worksheet'!$G224,'OBW Data Filtered'!H:H)</f>
        <v>2.5</v>
      </c>
      <c r="L224" s="252"/>
      <c r="M224" t="s">
        <v>30</v>
      </c>
      <c r="N224" t="s">
        <v>197</v>
      </c>
      <c r="O224" s="5"/>
    </row>
    <row r="225" spans="1:15" x14ac:dyDescent="0.3">
      <c r="A225" t="s">
        <v>14</v>
      </c>
      <c r="B225" t="s">
        <v>196</v>
      </c>
      <c r="C225" t="s">
        <v>195</v>
      </c>
      <c r="D225" s="276" t="s">
        <v>54</v>
      </c>
      <c r="F225" t="str">
        <f t="shared" si="64"/>
        <v>DMK041623B0</v>
      </c>
      <c r="G225" t="str">
        <f t="shared" si="65"/>
        <v>DMK041623</v>
      </c>
      <c r="H225" s="264">
        <f>SUMIF('OBW Data Filtered'!$E:$E,'Operating Budget Worksheet'!$G225,'OBW Data Filtered'!F:F)</f>
        <v>0.92</v>
      </c>
      <c r="I225" s="264">
        <f>SUMIF('OBW Data Filtered'!$E:$E,'Operating Budget Worksheet'!$G225,'OBW Data Filtered'!G:G)</f>
        <v>0</v>
      </c>
      <c r="J225" s="264">
        <f>SUMIF('OBW Data Filtered'!$E:$E,'Operating Budget Worksheet'!$G225,'OBW Data Filtered'!H:H)</f>
        <v>0</v>
      </c>
      <c r="L225" s="252"/>
      <c r="M225" t="s">
        <v>30</v>
      </c>
      <c r="N225" t="s">
        <v>197</v>
      </c>
      <c r="O225" s="5"/>
    </row>
    <row r="226" spans="1:15" x14ac:dyDescent="0.3">
      <c r="A226" t="s">
        <v>14</v>
      </c>
      <c r="B226" t="s">
        <v>199</v>
      </c>
      <c r="C226" t="s">
        <v>198</v>
      </c>
      <c r="D226" s="276" t="s">
        <v>16</v>
      </c>
      <c r="E226" t="s">
        <v>17</v>
      </c>
      <c r="F226" t="str">
        <f t="shared" si="46"/>
        <v>DMT01162299</v>
      </c>
      <c r="G226" t="str">
        <f t="shared" si="47"/>
        <v>DMT011622</v>
      </c>
      <c r="H226" s="264">
        <f>SUMIF('OBW Data Filtered'!$E:$E,'Operating Budget Worksheet'!$G226,'OBW Data Filtered'!F:F)</f>
        <v>2129</v>
      </c>
      <c r="I226" s="264">
        <f>SUMIF('OBW Data Filtered'!$E:$E,'Operating Budget Worksheet'!$G226,'OBW Data Filtered'!G:G)</f>
        <v>3481.6400000000003</v>
      </c>
      <c r="J226" s="264">
        <f>SUMIF('OBW Data Filtered'!$E:$E,'Operating Budget Worksheet'!$G226,'OBW Data Filtered'!H:H)</f>
        <v>3467.76</v>
      </c>
      <c r="K226" s="1">
        <v>3604.58</v>
      </c>
      <c r="L226" s="252">
        <v>3604.58</v>
      </c>
      <c r="M226" t="s">
        <v>41</v>
      </c>
      <c r="N226" t="s">
        <v>97</v>
      </c>
      <c r="O226" s="5"/>
    </row>
    <row r="227" spans="1:15" x14ac:dyDescent="0.3">
      <c r="A227" t="s">
        <v>14</v>
      </c>
      <c r="B227" t="s">
        <v>199</v>
      </c>
      <c r="C227" t="s">
        <v>198</v>
      </c>
      <c r="D227" s="276" t="s">
        <v>20</v>
      </c>
      <c r="E227" t="s">
        <v>21</v>
      </c>
      <c r="F227" t="str">
        <f t="shared" si="46"/>
        <v>DMT01162499</v>
      </c>
      <c r="G227" t="str">
        <f t="shared" si="47"/>
        <v>DMT011624</v>
      </c>
      <c r="H227" s="264">
        <f>SUMIF('OBW Data Filtered'!$E:$E,'Operating Budget Worksheet'!$G227,'OBW Data Filtered'!F:F)</f>
        <v>0</v>
      </c>
      <c r="I227" s="264">
        <f>SUMIF('OBW Data Filtered'!$E:$E,'Operating Budget Worksheet'!$G227,'OBW Data Filtered'!G:G)</f>
        <v>50.96</v>
      </c>
      <c r="J227" s="264">
        <f>SUMIF('OBW Data Filtered'!$E:$E,'Operating Budget Worksheet'!$G227,'OBW Data Filtered'!H:H)</f>
        <v>0</v>
      </c>
      <c r="K227" s="1">
        <v>1475.27</v>
      </c>
      <c r="L227" s="252">
        <v>1475.27</v>
      </c>
      <c r="M227" t="s">
        <v>41</v>
      </c>
      <c r="N227" t="s">
        <v>97</v>
      </c>
      <c r="O227" s="5"/>
    </row>
    <row r="228" spans="1:15" x14ac:dyDescent="0.3">
      <c r="A228" t="s">
        <v>14</v>
      </c>
      <c r="B228" t="s">
        <v>199</v>
      </c>
      <c r="C228" t="s">
        <v>198</v>
      </c>
      <c r="D228" s="276" t="s">
        <v>28</v>
      </c>
      <c r="E228" t="s">
        <v>29</v>
      </c>
      <c r="F228" t="str">
        <f t="shared" si="46"/>
        <v>DMT01162899</v>
      </c>
      <c r="G228" t="str">
        <f t="shared" si="47"/>
        <v>DMT011628</v>
      </c>
      <c r="H228" s="264">
        <f>SUMIF('OBW Data Filtered'!$E:$E,'Operating Budget Worksheet'!$G228,'OBW Data Filtered'!F:F)</f>
        <v>0</v>
      </c>
      <c r="I228" s="264">
        <f>SUMIF('OBW Data Filtered'!$E:$E,'Operating Budget Worksheet'!$G228,'OBW Data Filtered'!G:G)</f>
        <v>15</v>
      </c>
      <c r="J228" s="264">
        <f>SUMIF('OBW Data Filtered'!$E:$E,'Operating Budget Worksheet'!$G228,'OBW Data Filtered'!H:H)</f>
        <v>828</v>
      </c>
      <c r="K228" s="1">
        <v>507.49</v>
      </c>
      <c r="L228" s="252">
        <v>507.49</v>
      </c>
      <c r="M228" t="s">
        <v>41</v>
      </c>
      <c r="N228" t="s">
        <v>97</v>
      </c>
      <c r="O228" s="5"/>
    </row>
    <row r="229" spans="1:15" x14ac:dyDescent="0.3">
      <c r="A229" t="s">
        <v>14</v>
      </c>
      <c r="B229" t="s">
        <v>199</v>
      </c>
      <c r="C229" t="s">
        <v>198</v>
      </c>
      <c r="D229" s="276" t="s">
        <v>54</v>
      </c>
      <c r="E229" t="s">
        <v>55</v>
      </c>
      <c r="F229" t="str">
        <f t="shared" si="46"/>
        <v>DMT011623B0</v>
      </c>
      <c r="G229" t="str">
        <f t="shared" si="47"/>
        <v>DMT011623</v>
      </c>
      <c r="H229" s="264">
        <f>SUMIF('OBW Data Filtered'!$E:$E,'Operating Budget Worksheet'!$G229,'OBW Data Filtered'!F:F)</f>
        <v>1930.28</v>
      </c>
      <c r="I229" s="264">
        <f>SUMIF('OBW Data Filtered'!$E:$E,'Operating Budget Worksheet'!$G229,'OBW Data Filtered'!G:G)</f>
        <v>2376</v>
      </c>
      <c r="J229" s="264">
        <f>SUMIF('OBW Data Filtered'!$E:$E,'Operating Budget Worksheet'!$G229,'OBW Data Filtered'!H:H)</f>
        <v>2179</v>
      </c>
      <c r="K229" s="1">
        <v>2000</v>
      </c>
      <c r="L229" s="252">
        <v>2000</v>
      </c>
      <c r="M229" t="s">
        <v>41</v>
      </c>
      <c r="N229" t="s">
        <v>97</v>
      </c>
      <c r="O229" s="5"/>
    </row>
    <row r="230" spans="1:15" x14ac:dyDescent="0.3">
      <c r="A230" t="s">
        <v>14</v>
      </c>
      <c r="B230" t="s">
        <v>199</v>
      </c>
      <c r="C230" t="s">
        <v>198</v>
      </c>
      <c r="D230" s="276" t="s">
        <v>11</v>
      </c>
      <c r="E230" t="s">
        <v>12</v>
      </c>
      <c r="F230" t="str">
        <f t="shared" ref="F230:F231" si="66">CONCATENATE(C230,D230)</f>
        <v>DMT01162199</v>
      </c>
      <c r="G230" t="str">
        <f t="shared" ref="G230:G231" si="67">CONCATENATE(C230,LEFT(D230,3))</f>
        <v>DMT011621</v>
      </c>
      <c r="H230" s="264">
        <f>SUMIF('OBW Data Filtered'!$E:$E,'Operating Budget Worksheet'!$G230,'OBW Data Filtered'!F:F)</f>
        <v>0</v>
      </c>
      <c r="I230" s="264">
        <f>SUMIF('OBW Data Filtered'!$E:$E,'Operating Budget Worksheet'!$G230,'OBW Data Filtered'!G:G)</f>
        <v>0</v>
      </c>
      <c r="J230" s="264">
        <f>SUMIF('OBW Data Filtered'!$E:$E,'Operating Budget Worksheet'!$G230,'OBW Data Filtered'!H:H)</f>
        <v>28.08</v>
      </c>
      <c r="L230" s="252"/>
      <c r="M230" t="s">
        <v>41</v>
      </c>
      <c r="N230" t="s">
        <v>97</v>
      </c>
      <c r="O230" s="5"/>
    </row>
    <row r="231" spans="1:15" x14ac:dyDescent="0.3">
      <c r="A231" t="s">
        <v>14</v>
      </c>
      <c r="B231" t="s">
        <v>199</v>
      </c>
      <c r="C231" t="s">
        <v>198</v>
      </c>
      <c r="D231" s="276" t="s">
        <v>43</v>
      </c>
      <c r="E231" t="s">
        <v>44</v>
      </c>
      <c r="F231" t="str">
        <f t="shared" si="66"/>
        <v>DMT01162799</v>
      </c>
      <c r="G231" t="str">
        <f t="shared" si="67"/>
        <v>DMT011627</v>
      </c>
      <c r="H231" s="264">
        <f>SUMIF('OBW Data Filtered'!$E:$E,'Operating Budget Worksheet'!$G231,'OBW Data Filtered'!F:F)</f>
        <v>0</v>
      </c>
      <c r="I231" s="264">
        <f>SUMIF('OBW Data Filtered'!$E:$E,'Operating Budget Worksheet'!$G231,'OBW Data Filtered'!G:G)</f>
        <v>0</v>
      </c>
      <c r="J231" s="264">
        <f>SUMIF('OBW Data Filtered'!$E:$E,'Operating Budget Worksheet'!$G231,'OBW Data Filtered'!H:H)</f>
        <v>1058.8900000000001</v>
      </c>
      <c r="L231" s="252"/>
      <c r="M231" t="s">
        <v>41</v>
      </c>
      <c r="N231" t="s">
        <v>97</v>
      </c>
      <c r="O231" s="5"/>
    </row>
    <row r="232" spans="1:15" x14ac:dyDescent="0.3">
      <c r="A232" t="s">
        <v>14</v>
      </c>
      <c r="B232" t="s">
        <v>197</v>
      </c>
      <c r="C232" t="s">
        <v>200</v>
      </c>
      <c r="D232" s="276" t="s">
        <v>154</v>
      </c>
      <c r="E232" t="s">
        <v>155</v>
      </c>
      <c r="F232" t="str">
        <f t="shared" si="46"/>
        <v>DNA01162102</v>
      </c>
      <c r="G232" t="str">
        <f t="shared" si="47"/>
        <v>DNA011621</v>
      </c>
      <c r="H232" s="264">
        <f>SUMIF('OBW Data Filtered'!$E:$E,'Operating Budget Worksheet'!$G232,'OBW Data Filtered'!F:F)</f>
        <v>19036</v>
      </c>
      <c r="I232" s="264">
        <f>SUMIF('OBW Data Filtered'!$E:$E,'Operating Budget Worksheet'!$G232,'OBW Data Filtered'!G:G)</f>
        <v>0</v>
      </c>
      <c r="J232" s="264">
        <f>SUMIF('OBW Data Filtered'!$E:$E,'Operating Budget Worksheet'!$G232,'OBW Data Filtered'!H:H)</f>
        <v>1500</v>
      </c>
      <c r="K232" s="1">
        <v>1900</v>
      </c>
      <c r="L232" s="252">
        <v>1900</v>
      </c>
      <c r="M232" t="s">
        <v>41</v>
      </c>
      <c r="N232" t="s">
        <v>197</v>
      </c>
      <c r="O232" s="5"/>
    </row>
    <row r="233" spans="1:15" x14ac:dyDescent="0.3">
      <c r="A233" t="s">
        <v>14</v>
      </c>
      <c r="B233" t="s">
        <v>197</v>
      </c>
      <c r="C233" t="s">
        <v>200</v>
      </c>
      <c r="D233" s="276" t="s">
        <v>16</v>
      </c>
      <c r="E233" t="s">
        <v>17</v>
      </c>
      <c r="F233" t="str">
        <f t="shared" si="46"/>
        <v>DNA01162299</v>
      </c>
      <c r="G233" t="str">
        <f t="shared" si="47"/>
        <v>DNA011622</v>
      </c>
      <c r="H233" s="264">
        <f>SUMIF('OBW Data Filtered'!$E:$E,'Operating Budget Worksheet'!$G233,'OBW Data Filtered'!F:F)</f>
        <v>1449.92</v>
      </c>
      <c r="I233" s="264">
        <f>SUMIF('OBW Data Filtered'!$E:$E,'Operating Budget Worksheet'!$G233,'OBW Data Filtered'!G:G)</f>
        <v>59.79</v>
      </c>
      <c r="J233" s="264">
        <f>SUMIF('OBW Data Filtered'!$E:$E,'Operating Budget Worksheet'!$G233,'OBW Data Filtered'!H:H)</f>
        <v>209.53</v>
      </c>
      <c r="K233" s="1">
        <v>1129.19</v>
      </c>
      <c r="L233" s="252">
        <v>1129.19</v>
      </c>
      <c r="M233" t="s">
        <v>41</v>
      </c>
      <c r="N233" t="s">
        <v>197</v>
      </c>
      <c r="O233" s="5"/>
    </row>
    <row r="234" spans="1:15" x14ac:dyDescent="0.3">
      <c r="A234" t="s">
        <v>14</v>
      </c>
      <c r="B234" t="s">
        <v>197</v>
      </c>
      <c r="C234" t="s">
        <v>200</v>
      </c>
      <c r="D234" s="276" t="s">
        <v>18</v>
      </c>
      <c r="E234" t="s">
        <v>19</v>
      </c>
      <c r="F234" t="str">
        <f t="shared" si="46"/>
        <v>DNA01162399</v>
      </c>
      <c r="G234" t="str">
        <f t="shared" si="47"/>
        <v>DNA011623</v>
      </c>
      <c r="H234" s="264">
        <f>SUMIF('OBW Data Filtered'!$E:$E,'Operating Budget Worksheet'!$G234,'OBW Data Filtered'!F:F)</f>
        <v>675.55</v>
      </c>
      <c r="I234" s="264">
        <f>SUMIF('OBW Data Filtered'!$E:$E,'Operating Budget Worksheet'!$G234,'OBW Data Filtered'!G:G)</f>
        <v>396</v>
      </c>
      <c r="J234" s="264">
        <f>SUMIF('OBW Data Filtered'!$E:$E,'Operating Budget Worksheet'!$G234,'OBW Data Filtered'!H:H)</f>
        <v>363</v>
      </c>
      <c r="K234" s="1">
        <v>673.06</v>
      </c>
      <c r="L234" s="252">
        <v>673.06</v>
      </c>
      <c r="M234" t="s">
        <v>41</v>
      </c>
      <c r="N234" t="s">
        <v>197</v>
      </c>
      <c r="O234" s="5"/>
    </row>
    <row r="235" spans="1:15" x14ac:dyDescent="0.3">
      <c r="A235" t="s">
        <v>14</v>
      </c>
      <c r="B235" t="s">
        <v>197</v>
      </c>
      <c r="C235" t="s">
        <v>200</v>
      </c>
      <c r="D235" s="276" t="s">
        <v>20</v>
      </c>
      <c r="E235" t="s">
        <v>21</v>
      </c>
      <c r="F235" t="str">
        <f t="shared" si="46"/>
        <v>DNA01162499</v>
      </c>
      <c r="G235" t="str">
        <f t="shared" si="47"/>
        <v>DNA011624</v>
      </c>
      <c r="H235" s="264">
        <f>SUMIF('OBW Data Filtered'!$E:$E,'Operating Budget Worksheet'!$G235,'OBW Data Filtered'!F:F)</f>
        <v>6033.95</v>
      </c>
      <c r="I235" s="264">
        <f>SUMIF('OBW Data Filtered'!$E:$E,'Operating Budget Worksheet'!$G235,'OBW Data Filtered'!G:G)</f>
        <v>7167.2</v>
      </c>
      <c r="J235" s="264">
        <f>SUMIF('OBW Data Filtered'!$E:$E,'Operating Budget Worksheet'!$G235,'OBW Data Filtered'!H:H)</f>
        <v>3069.77</v>
      </c>
      <c r="K235" s="1">
        <v>3800</v>
      </c>
      <c r="L235" s="252">
        <v>3800</v>
      </c>
      <c r="M235" t="s">
        <v>41</v>
      </c>
      <c r="N235" t="s">
        <v>197</v>
      </c>
      <c r="O235" s="5"/>
    </row>
    <row r="236" spans="1:15" x14ac:dyDescent="0.3">
      <c r="A236" t="s">
        <v>14</v>
      </c>
      <c r="B236" t="s">
        <v>197</v>
      </c>
      <c r="C236" t="s">
        <v>200</v>
      </c>
      <c r="D236" s="276" t="s">
        <v>28</v>
      </c>
      <c r="E236" t="s">
        <v>29</v>
      </c>
      <c r="F236" t="str">
        <f t="shared" si="46"/>
        <v>DNA01162899</v>
      </c>
      <c r="G236" t="str">
        <f t="shared" si="47"/>
        <v>DNA011628</v>
      </c>
      <c r="H236" s="264">
        <f>SUMIF('OBW Data Filtered'!$E:$E,'Operating Budget Worksheet'!$G236,'OBW Data Filtered'!F:F)</f>
        <v>6045.65</v>
      </c>
      <c r="I236" s="264">
        <f>SUMIF('OBW Data Filtered'!$E:$E,'Operating Budget Worksheet'!$G236,'OBW Data Filtered'!G:G)</f>
        <v>6210</v>
      </c>
      <c r="J236" s="264">
        <f>SUMIF('OBW Data Filtered'!$E:$E,'Operating Budget Worksheet'!$G236,'OBW Data Filtered'!H:H)</f>
        <v>12685</v>
      </c>
      <c r="K236" s="1">
        <v>10402</v>
      </c>
      <c r="L236" s="252">
        <v>10402</v>
      </c>
      <c r="M236" t="s">
        <v>41</v>
      </c>
      <c r="N236" t="s">
        <v>197</v>
      </c>
      <c r="O236" s="5"/>
    </row>
    <row r="237" spans="1:15" x14ac:dyDescent="0.3">
      <c r="A237" t="s">
        <v>31</v>
      </c>
      <c r="B237" t="s">
        <v>202</v>
      </c>
      <c r="C237" t="s">
        <v>201</v>
      </c>
      <c r="D237" s="276" t="s">
        <v>11</v>
      </c>
      <c r="E237" t="s">
        <v>12</v>
      </c>
      <c r="F237" t="str">
        <f t="shared" si="46"/>
        <v>DOP07162199</v>
      </c>
      <c r="G237" t="str">
        <f t="shared" si="47"/>
        <v>DOP071621</v>
      </c>
      <c r="H237" s="264">
        <f>SUMIF('OBW Data Filtered'!$E:$E,'Operating Budget Worksheet'!$G237,'OBW Data Filtered'!F:F)</f>
        <v>118339.89000000001</v>
      </c>
      <c r="I237" s="264">
        <f>SUMIF('OBW Data Filtered'!$E:$E,'Operating Budget Worksheet'!$G237,'OBW Data Filtered'!G:G)</f>
        <v>124051.03</v>
      </c>
      <c r="J237" s="264">
        <f>SUMIF('OBW Data Filtered'!$E:$E,'Operating Budget Worksheet'!$G237,'OBW Data Filtered'!H:H)</f>
        <v>133841.52000000002</v>
      </c>
      <c r="K237" s="1">
        <v>125000</v>
      </c>
      <c r="L237" s="252">
        <v>125000</v>
      </c>
      <c r="M237" t="s">
        <v>83</v>
      </c>
      <c r="N237" t="s">
        <v>204</v>
      </c>
      <c r="O237" s="5"/>
    </row>
    <row r="238" spans="1:15" x14ac:dyDescent="0.3">
      <c r="A238" t="s">
        <v>31</v>
      </c>
      <c r="B238" t="s">
        <v>202</v>
      </c>
      <c r="C238" t="s">
        <v>201</v>
      </c>
      <c r="D238" s="276" t="s">
        <v>16</v>
      </c>
      <c r="E238" t="s">
        <v>17</v>
      </c>
      <c r="F238" t="str">
        <f t="shared" si="46"/>
        <v>DOP07162299</v>
      </c>
      <c r="G238" t="str">
        <f t="shared" si="47"/>
        <v>DOP071622</v>
      </c>
      <c r="H238" s="264">
        <f>SUMIF('OBW Data Filtered'!$E:$E,'Operating Budget Worksheet'!$G238,'OBW Data Filtered'!F:F)</f>
        <v>4762.619999999999</v>
      </c>
      <c r="I238" s="264">
        <f>SUMIF('OBW Data Filtered'!$E:$E,'Operating Budget Worksheet'!$G238,'OBW Data Filtered'!G:G)</f>
        <v>2417.2800000000007</v>
      </c>
      <c r="J238" s="264">
        <f>SUMIF('OBW Data Filtered'!$E:$E,'Operating Budget Worksheet'!$G238,'OBW Data Filtered'!H:H)</f>
        <v>2569.75</v>
      </c>
      <c r="K238" s="1">
        <v>5000</v>
      </c>
      <c r="L238" s="252">
        <v>5000</v>
      </c>
      <c r="M238" t="s">
        <v>83</v>
      </c>
      <c r="N238" t="s">
        <v>204</v>
      </c>
      <c r="O238" s="5"/>
    </row>
    <row r="239" spans="1:15" x14ac:dyDescent="0.3">
      <c r="A239" t="s">
        <v>31</v>
      </c>
      <c r="B239" t="s">
        <v>202</v>
      </c>
      <c r="C239" t="s">
        <v>201</v>
      </c>
      <c r="D239" s="276" t="s">
        <v>18</v>
      </c>
      <c r="E239" t="s">
        <v>19</v>
      </c>
      <c r="F239" t="str">
        <f t="shared" si="46"/>
        <v>DOP07162399</v>
      </c>
      <c r="G239" t="str">
        <f t="shared" si="47"/>
        <v>DOP071623</v>
      </c>
      <c r="H239" s="264">
        <f>SUMIF('OBW Data Filtered'!$E:$E,'Operating Budget Worksheet'!$G239,'OBW Data Filtered'!F:F)</f>
        <v>5500.12</v>
      </c>
      <c r="I239" s="264">
        <f>SUMIF('OBW Data Filtered'!$E:$E,'Operating Budget Worksheet'!$G239,'OBW Data Filtered'!G:G)</f>
        <v>5250.5599999999995</v>
      </c>
      <c r="J239" s="264">
        <f>SUMIF('OBW Data Filtered'!$E:$E,'Operating Budget Worksheet'!$G239,'OBW Data Filtered'!H:H)</f>
        <v>4920.0200000000004</v>
      </c>
      <c r="K239" s="1">
        <v>5500</v>
      </c>
      <c r="L239" s="252">
        <v>5500</v>
      </c>
      <c r="M239" t="s">
        <v>83</v>
      </c>
      <c r="N239" t="s">
        <v>204</v>
      </c>
      <c r="O239" s="5"/>
    </row>
    <row r="240" spans="1:15" x14ac:dyDescent="0.3">
      <c r="A240" t="s">
        <v>31</v>
      </c>
      <c r="B240" t="s">
        <v>202</v>
      </c>
      <c r="C240" t="s">
        <v>201</v>
      </c>
      <c r="D240" s="276" t="s">
        <v>20</v>
      </c>
      <c r="E240" t="s">
        <v>21</v>
      </c>
      <c r="F240" t="str">
        <f t="shared" si="46"/>
        <v>DOP07162499</v>
      </c>
      <c r="G240" t="str">
        <f t="shared" si="47"/>
        <v>DOP071624</v>
      </c>
      <c r="H240" s="264">
        <f>SUMIF('OBW Data Filtered'!$E:$E,'Operating Budget Worksheet'!$G240,'OBW Data Filtered'!F:F)</f>
        <v>6829.03</v>
      </c>
      <c r="I240" s="264">
        <f>SUMIF('OBW Data Filtered'!$E:$E,'Operating Budget Worksheet'!$G240,'OBW Data Filtered'!G:G)</f>
        <v>3421.1800000000003</v>
      </c>
      <c r="J240" s="264">
        <f>SUMIF('OBW Data Filtered'!$E:$E,'Operating Budget Worksheet'!$G240,'OBW Data Filtered'!H:H)</f>
        <v>2410.87</v>
      </c>
      <c r="K240" s="1">
        <v>4500</v>
      </c>
      <c r="L240" s="252">
        <v>4500</v>
      </c>
      <c r="M240" t="s">
        <v>83</v>
      </c>
      <c r="N240" t="s">
        <v>204</v>
      </c>
      <c r="O240" s="5"/>
    </row>
    <row r="241" spans="1:15" x14ac:dyDescent="0.3">
      <c r="A241" t="s">
        <v>31</v>
      </c>
      <c r="B241" t="s">
        <v>202</v>
      </c>
      <c r="C241" t="s">
        <v>201</v>
      </c>
      <c r="D241" s="276" t="s">
        <v>209</v>
      </c>
      <c r="E241" t="s">
        <v>210</v>
      </c>
      <c r="F241" t="str">
        <f t="shared" si="46"/>
        <v>DOP07162699</v>
      </c>
      <c r="G241" t="str">
        <f t="shared" si="47"/>
        <v>DOP071626</v>
      </c>
      <c r="H241" s="264">
        <f>SUMIF('OBW Data Filtered'!$E:$E,'Operating Budget Worksheet'!$G241,'OBW Data Filtered'!F:F)</f>
        <v>327788.94000000006</v>
      </c>
      <c r="I241" s="264">
        <f>SUMIF('OBW Data Filtered'!$E:$E,'Operating Budget Worksheet'!$G241,'OBW Data Filtered'!G:G)</f>
        <v>304953.49</v>
      </c>
      <c r="J241" s="264">
        <f>SUMIF('OBW Data Filtered'!$E:$E,'Operating Budget Worksheet'!$G241,'OBW Data Filtered'!H:H)</f>
        <v>270791.44</v>
      </c>
      <c r="K241" s="1">
        <v>288045</v>
      </c>
      <c r="L241" s="252">
        <v>288045</v>
      </c>
      <c r="M241" t="s">
        <v>83</v>
      </c>
      <c r="N241" t="s">
        <v>204</v>
      </c>
      <c r="O241" s="5"/>
    </row>
    <row r="242" spans="1:15" x14ac:dyDescent="0.3">
      <c r="A242" t="s">
        <v>31</v>
      </c>
      <c r="B242" t="s">
        <v>202</v>
      </c>
      <c r="C242" t="s">
        <v>201</v>
      </c>
      <c r="D242" s="276" t="s">
        <v>43</v>
      </c>
      <c r="E242" t="s">
        <v>44</v>
      </c>
      <c r="F242" t="str">
        <f t="shared" si="46"/>
        <v>DOP07162799</v>
      </c>
      <c r="G242" t="str">
        <f t="shared" si="47"/>
        <v>DOP071627</v>
      </c>
      <c r="H242" s="264">
        <f>SUMIF('OBW Data Filtered'!$E:$E,'Operating Budget Worksheet'!$G242,'OBW Data Filtered'!F:F)</f>
        <v>152105.25999999998</v>
      </c>
      <c r="I242" s="264">
        <f>SUMIF('OBW Data Filtered'!$E:$E,'Operating Budget Worksheet'!$G242,'OBW Data Filtered'!G:G)</f>
        <v>189705.95</v>
      </c>
      <c r="J242" s="264">
        <f>SUMIF('OBW Data Filtered'!$E:$E,'Operating Budget Worksheet'!$G242,'OBW Data Filtered'!H:H)</f>
        <v>164621.75999999998</v>
      </c>
      <c r="K242" s="1">
        <v>129843</v>
      </c>
      <c r="L242" s="252">
        <v>129843</v>
      </c>
      <c r="M242" t="s">
        <v>83</v>
      </c>
      <c r="N242" t="s">
        <v>204</v>
      </c>
      <c r="O242" s="5"/>
    </row>
    <row r="243" spans="1:15" x14ac:dyDescent="0.3">
      <c r="A243" t="s">
        <v>31</v>
      </c>
      <c r="B243" t="s">
        <v>202</v>
      </c>
      <c r="C243" t="s">
        <v>201</v>
      </c>
      <c r="D243" s="276" t="s">
        <v>28</v>
      </c>
      <c r="E243" t="s">
        <v>29</v>
      </c>
      <c r="F243" t="str">
        <f t="shared" si="46"/>
        <v>DOP07162899</v>
      </c>
      <c r="G243" t="str">
        <f t="shared" si="47"/>
        <v>DOP071628</v>
      </c>
      <c r="H243" s="264">
        <f>SUMIF('OBW Data Filtered'!$E:$E,'Operating Budget Worksheet'!$G243,'OBW Data Filtered'!F:F)</f>
        <v>-150490.12</v>
      </c>
      <c r="I243" s="264">
        <f>SUMIF('OBW Data Filtered'!$E:$E,'Operating Budget Worksheet'!$G243,'OBW Data Filtered'!G:G)</f>
        <v>-163614.56</v>
      </c>
      <c r="J243" s="264">
        <f>SUMIF('OBW Data Filtered'!$E:$E,'Operating Budget Worksheet'!$G243,'OBW Data Filtered'!H:H)</f>
        <v>-164064.79</v>
      </c>
      <c r="K243" s="1">
        <v>-145000</v>
      </c>
      <c r="L243" s="252">
        <v>-145000</v>
      </c>
      <c r="M243" t="s">
        <v>83</v>
      </c>
      <c r="N243" t="s">
        <v>204</v>
      </c>
      <c r="O243" s="5"/>
    </row>
    <row r="244" spans="1:15" x14ac:dyDescent="0.3">
      <c r="A244" t="s">
        <v>31</v>
      </c>
      <c r="B244" t="s">
        <v>202</v>
      </c>
      <c r="C244" t="s">
        <v>201</v>
      </c>
      <c r="D244" s="276">
        <v>631</v>
      </c>
      <c r="F244" t="str">
        <f t="shared" ref="F244" si="68">CONCATENATE(C244,D244)</f>
        <v>DOP071631</v>
      </c>
      <c r="G244" t="str">
        <f t="shared" ref="G244" si="69">CONCATENATE(C244,LEFT(D244,3))</f>
        <v>DOP071631</v>
      </c>
      <c r="H244" s="264">
        <f>SUMIF('OBW Data Filtered'!$E:$E,'Operating Budget Worksheet'!$G244,'OBW Data Filtered'!F:F)</f>
        <v>0</v>
      </c>
      <c r="I244" s="264">
        <f>SUMIF('OBW Data Filtered'!$E:$E,'Operating Budget Worksheet'!$G244,'OBW Data Filtered'!G:G)</f>
        <v>31637.75</v>
      </c>
      <c r="J244" s="264">
        <f>SUMIF('OBW Data Filtered'!$E:$E,'Operating Budget Worksheet'!$G244,'OBW Data Filtered'!H:H)</f>
        <v>-24500</v>
      </c>
      <c r="L244" s="252"/>
      <c r="M244" t="s">
        <v>83</v>
      </c>
      <c r="N244" t="s">
        <v>204</v>
      </c>
      <c r="O244" s="5"/>
    </row>
    <row r="245" spans="1:15" x14ac:dyDescent="0.3">
      <c r="A245" t="s">
        <v>14</v>
      </c>
      <c r="B245" t="s">
        <v>212</v>
      </c>
      <c r="C245" t="s">
        <v>211</v>
      </c>
      <c r="D245" s="276" t="s">
        <v>16</v>
      </c>
      <c r="E245" t="s">
        <v>17</v>
      </c>
      <c r="F245" t="str">
        <f t="shared" si="46"/>
        <v>DOT04162299</v>
      </c>
      <c r="G245" t="str">
        <f t="shared" si="47"/>
        <v>DOT041622</v>
      </c>
      <c r="H245" s="264">
        <f>SUMIF('OBW Data Filtered'!$E:$E,'Operating Budget Worksheet'!$G245,'OBW Data Filtered'!F:F)</f>
        <v>1620.47</v>
      </c>
      <c r="I245" s="264">
        <f>SUMIF('OBW Data Filtered'!$E:$E,'Operating Budget Worksheet'!$G245,'OBW Data Filtered'!G:G)</f>
        <v>921.68</v>
      </c>
      <c r="J245" s="264">
        <f>SUMIF('OBW Data Filtered'!$E:$E,'Operating Budget Worksheet'!$G245,'OBW Data Filtered'!H:H)</f>
        <v>1079.32</v>
      </c>
      <c r="K245" s="1">
        <v>1425</v>
      </c>
      <c r="L245" s="252">
        <v>1425</v>
      </c>
      <c r="M245" t="s">
        <v>30</v>
      </c>
      <c r="N245" t="s">
        <v>104</v>
      </c>
      <c r="O245" s="5"/>
    </row>
    <row r="246" spans="1:15" x14ac:dyDescent="0.3">
      <c r="A246" t="s">
        <v>14</v>
      </c>
      <c r="B246" t="s">
        <v>212</v>
      </c>
      <c r="C246" t="s">
        <v>211</v>
      </c>
      <c r="D246" s="276" t="s">
        <v>18</v>
      </c>
      <c r="E246" t="s">
        <v>19</v>
      </c>
      <c r="F246" t="str">
        <f t="shared" si="46"/>
        <v>DOT04162399</v>
      </c>
      <c r="G246" t="str">
        <f t="shared" si="47"/>
        <v>DOT041623</v>
      </c>
      <c r="H246" s="264">
        <f>SUMIF('OBW Data Filtered'!$E:$E,'Operating Budget Worksheet'!$G246,'OBW Data Filtered'!F:F)</f>
        <v>1176.3500000000001</v>
      </c>
      <c r="I246" s="264">
        <f>SUMIF('OBW Data Filtered'!$E:$E,'Operating Budget Worksheet'!$G246,'OBW Data Filtered'!G:G)</f>
        <v>1208.3</v>
      </c>
      <c r="J246" s="264">
        <f>SUMIF('OBW Data Filtered'!$E:$E,'Operating Budget Worksheet'!$G246,'OBW Data Filtered'!H:H)</f>
        <v>1144.5999999999999</v>
      </c>
      <c r="K246" s="1">
        <v>1448.75</v>
      </c>
      <c r="L246" s="252">
        <v>1448.75</v>
      </c>
      <c r="M246" t="s">
        <v>30</v>
      </c>
      <c r="N246" t="s">
        <v>104</v>
      </c>
      <c r="O246" s="5"/>
    </row>
    <row r="247" spans="1:15" x14ac:dyDescent="0.3">
      <c r="A247" t="s">
        <v>14</v>
      </c>
      <c r="B247" t="s">
        <v>212</v>
      </c>
      <c r="C247" t="s">
        <v>211</v>
      </c>
      <c r="D247" s="276" t="s">
        <v>20</v>
      </c>
      <c r="E247" t="s">
        <v>21</v>
      </c>
      <c r="F247" t="str">
        <f t="shared" si="46"/>
        <v>DOT04162499</v>
      </c>
      <c r="G247" t="str">
        <f t="shared" si="47"/>
        <v>DOT041624</v>
      </c>
      <c r="H247" s="264">
        <f>SUMIF('OBW Data Filtered'!$E:$E,'Operating Budget Worksheet'!$G247,'OBW Data Filtered'!F:F)</f>
        <v>549.08999999999992</v>
      </c>
      <c r="I247" s="264">
        <f>SUMIF('OBW Data Filtered'!$E:$E,'Operating Budget Worksheet'!$G247,'OBW Data Filtered'!G:G)</f>
        <v>547.90000000000009</v>
      </c>
      <c r="J247" s="264">
        <f>SUMIF('OBW Data Filtered'!$E:$E,'Operating Budget Worksheet'!$G247,'OBW Data Filtered'!H:H)</f>
        <v>286.25</v>
      </c>
      <c r="K247" s="1">
        <v>522.5</v>
      </c>
      <c r="L247" s="252">
        <v>522.5</v>
      </c>
      <c r="M247" t="s">
        <v>30</v>
      </c>
      <c r="N247" t="s">
        <v>104</v>
      </c>
      <c r="O247" s="5"/>
    </row>
    <row r="248" spans="1:15" x14ac:dyDescent="0.3">
      <c r="A248" t="s">
        <v>14</v>
      </c>
      <c r="B248" t="s">
        <v>212</v>
      </c>
      <c r="C248" t="s">
        <v>211</v>
      </c>
      <c r="D248" s="276" t="s">
        <v>28</v>
      </c>
      <c r="E248" t="s">
        <v>29</v>
      </c>
      <c r="F248" t="str">
        <f t="shared" si="46"/>
        <v>DOT04162899</v>
      </c>
      <c r="G248" t="str">
        <f t="shared" si="47"/>
        <v>DOT041628</v>
      </c>
      <c r="H248" s="264">
        <f>SUMIF('OBW Data Filtered'!$E:$E,'Operating Budget Worksheet'!$G248,'OBW Data Filtered'!F:F)</f>
        <v>119.95</v>
      </c>
      <c r="I248" s="264">
        <f>SUMIF('OBW Data Filtered'!$E:$E,'Operating Budget Worksheet'!$G248,'OBW Data Filtered'!G:G)</f>
        <v>0</v>
      </c>
      <c r="J248" s="264">
        <f>SUMIF('OBW Data Filtered'!$E:$E,'Operating Budget Worksheet'!$G248,'OBW Data Filtered'!H:H)</f>
        <v>0</v>
      </c>
      <c r="K248" s="1">
        <v>113.95</v>
      </c>
      <c r="L248" s="252">
        <v>113.95</v>
      </c>
      <c r="M248" t="s">
        <v>30</v>
      </c>
      <c r="N248" t="s">
        <v>104</v>
      </c>
      <c r="O248" s="5"/>
    </row>
    <row r="249" spans="1:15" x14ac:dyDescent="0.3">
      <c r="A249" t="s">
        <v>31</v>
      </c>
      <c r="B249" t="s">
        <v>214</v>
      </c>
      <c r="C249" t="s">
        <v>213</v>
      </c>
      <c r="D249" s="276" t="s">
        <v>215</v>
      </c>
      <c r="E249" t="s">
        <v>216</v>
      </c>
      <c r="F249" t="str">
        <f t="shared" si="46"/>
        <v>DPC07162599</v>
      </c>
      <c r="G249" t="str">
        <f t="shared" si="47"/>
        <v>DPC071625</v>
      </c>
      <c r="H249" s="264">
        <f>SUMIF('OBW Data Filtered'!$E:$E,'Operating Budget Worksheet'!$G249,'OBW Data Filtered'!F:F)</f>
        <v>50000</v>
      </c>
      <c r="I249" s="264">
        <f>SUMIF('OBW Data Filtered'!$E:$E,'Operating Budget Worksheet'!$G249,'OBW Data Filtered'!G:G)</f>
        <v>50000</v>
      </c>
      <c r="J249" s="264">
        <f>SUMIF('OBW Data Filtered'!$E:$E,'Operating Budget Worksheet'!$G249,'OBW Data Filtered'!H:H)</f>
        <v>50000</v>
      </c>
      <c r="K249" s="1">
        <v>50000</v>
      </c>
      <c r="L249" s="252">
        <v>50000</v>
      </c>
      <c r="M249" t="s">
        <v>83</v>
      </c>
      <c r="N249" t="s">
        <v>32</v>
      </c>
      <c r="O249" s="5"/>
    </row>
    <row r="250" spans="1:15" x14ac:dyDescent="0.3">
      <c r="A250" t="s">
        <v>31</v>
      </c>
      <c r="B250" t="s">
        <v>214</v>
      </c>
      <c r="C250" t="s">
        <v>213</v>
      </c>
      <c r="D250" s="276" t="s">
        <v>209</v>
      </c>
      <c r="E250" t="s">
        <v>210</v>
      </c>
      <c r="F250" t="str">
        <f t="shared" si="46"/>
        <v>DPC07162699</v>
      </c>
      <c r="G250" t="str">
        <f t="shared" si="47"/>
        <v>DPC071626</v>
      </c>
      <c r="H250" s="264">
        <f>SUMIF('OBW Data Filtered'!$E:$E,'Operating Budget Worksheet'!$G250,'OBW Data Filtered'!F:F)</f>
        <v>0</v>
      </c>
      <c r="I250" s="264">
        <f>SUMIF('OBW Data Filtered'!$E:$E,'Operating Budget Worksheet'!$G250,'OBW Data Filtered'!G:G)</f>
        <v>0</v>
      </c>
      <c r="J250" s="264">
        <f>SUMIF('OBW Data Filtered'!$E:$E,'Operating Budget Worksheet'!$G250,'OBW Data Filtered'!H:H)</f>
        <v>0</v>
      </c>
      <c r="K250" s="1">
        <v>21650</v>
      </c>
      <c r="L250" s="252">
        <v>21650</v>
      </c>
      <c r="M250" t="s">
        <v>83</v>
      </c>
      <c r="N250" t="s">
        <v>32</v>
      </c>
      <c r="O250" s="5"/>
    </row>
    <row r="251" spans="1:15" x14ac:dyDescent="0.3">
      <c r="A251" t="s">
        <v>31</v>
      </c>
      <c r="B251" t="s">
        <v>214</v>
      </c>
      <c r="C251" t="s">
        <v>213</v>
      </c>
      <c r="D251" s="276" t="s">
        <v>43</v>
      </c>
      <c r="E251" t="s">
        <v>44</v>
      </c>
      <c r="F251" t="str">
        <f t="shared" ref="F251" si="70">CONCATENATE(C251,D251)</f>
        <v>DPC07162799</v>
      </c>
      <c r="G251" t="str">
        <f t="shared" ref="G251" si="71">CONCATENATE(C251,LEFT(D251,3))</f>
        <v>DPC071627</v>
      </c>
      <c r="H251" s="264">
        <f>SUMIF('OBW Data Filtered'!$E:$E,'Operating Budget Worksheet'!$G251,'OBW Data Filtered'!F:F)</f>
        <v>0</v>
      </c>
      <c r="I251" s="264">
        <f>SUMIF('OBW Data Filtered'!$E:$E,'Operating Budget Worksheet'!$G251,'OBW Data Filtered'!G:G)</f>
        <v>0</v>
      </c>
      <c r="J251" s="264">
        <f>SUMIF('OBW Data Filtered'!$E:$E,'Operating Budget Worksheet'!$G251,'OBW Data Filtered'!H:H)</f>
        <v>0</v>
      </c>
      <c r="L251" s="252"/>
      <c r="M251" t="s">
        <v>83</v>
      </c>
      <c r="N251" t="s">
        <v>32</v>
      </c>
      <c r="O251" s="5"/>
    </row>
    <row r="252" spans="1:15" x14ac:dyDescent="0.3">
      <c r="A252" t="s">
        <v>14</v>
      </c>
      <c r="B252" t="s">
        <v>218</v>
      </c>
      <c r="C252" t="s">
        <v>217</v>
      </c>
      <c r="D252" s="276" t="s">
        <v>16</v>
      </c>
      <c r="E252" t="s">
        <v>17</v>
      </c>
      <c r="F252" t="str">
        <f t="shared" si="46"/>
        <v>DPL05162299</v>
      </c>
      <c r="G252" t="str">
        <f t="shared" si="47"/>
        <v>DPL051622</v>
      </c>
      <c r="H252" s="264">
        <f>SUMIF('OBW Data Filtered'!$E:$E,'Operating Budget Worksheet'!$G252,'OBW Data Filtered'!F:F)</f>
        <v>1878.3</v>
      </c>
      <c r="I252" s="264">
        <f>SUMIF('OBW Data Filtered'!$E:$E,'Operating Budget Worksheet'!$G252,'OBW Data Filtered'!G:G)</f>
        <v>262.39</v>
      </c>
      <c r="J252" s="264">
        <f>SUMIF('OBW Data Filtered'!$E:$E,'Operating Budget Worksheet'!$G252,'OBW Data Filtered'!H:H)</f>
        <v>2003.28</v>
      </c>
      <c r="K252" s="1">
        <v>1900</v>
      </c>
      <c r="L252" s="252">
        <v>1900</v>
      </c>
      <c r="M252" t="s">
        <v>13</v>
      </c>
      <c r="N252" t="s">
        <v>219</v>
      </c>
      <c r="O252" s="5"/>
    </row>
    <row r="253" spans="1:15" x14ac:dyDescent="0.3">
      <c r="A253" t="s">
        <v>14</v>
      </c>
      <c r="B253" t="s">
        <v>218</v>
      </c>
      <c r="C253" t="s">
        <v>217</v>
      </c>
      <c r="D253" s="276" t="s">
        <v>18</v>
      </c>
      <c r="E253" t="s">
        <v>19</v>
      </c>
      <c r="F253" t="str">
        <f t="shared" si="46"/>
        <v>DPL05162399</v>
      </c>
      <c r="G253" t="str">
        <f t="shared" si="47"/>
        <v>DPL051623</v>
      </c>
      <c r="H253" s="264">
        <f>SUMIF('OBW Data Filtered'!$E:$E,'Operating Budget Worksheet'!$G253,'OBW Data Filtered'!F:F)</f>
        <v>1005.7199999999999</v>
      </c>
      <c r="I253" s="264">
        <f>SUMIF('OBW Data Filtered'!$E:$E,'Operating Budget Worksheet'!$G253,'OBW Data Filtered'!G:G)</f>
        <v>605.14</v>
      </c>
      <c r="J253" s="264">
        <f>SUMIF('OBW Data Filtered'!$E:$E,'Operating Budget Worksheet'!$G253,'OBW Data Filtered'!H:H)</f>
        <v>462.08</v>
      </c>
      <c r="K253" s="1">
        <v>950</v>
      </c>
      <c r="L253" s="252">
        <v>950</v>
      </c>
      <c r="M253" t="s">
        <v>13</v>
      </c>
      <c r="N253" t="s">
        <v>219</v>
      </c>
      <c r="O253" s="5"/>
    </row>
    <row r="254" spans="1:15" x14ac:dyDescent="0.3">
      <c r="A254" t="s">
        <v>14</v>
      </c>
      <c r="B254" t="s">
        <v>218</v>
      </c>
      <c r="C254" t="s">
        <v>217</v>
      </c>
      <c r="D254" s="276" t="s">
        <v>20</v>
      </c>
      <c r="E254" t="s">
        <v>21</v>
      </c>
      <c r="F254" t="str">
        <f t="shared" si="46"/>
        <v>DPL05162499</v>
      </c>
      <c r="G254" t="str">
        <f t="shared" si="47"/>
        <v>DPL051624</v>
      </c>
      <c r="H254" s="264">
        <f>SUMIF('OBW Data Filtered'!$E:$E,'Operating Budget Worksheet'!$G254,'OBW Data Filtered'!F:F)</f>
        <v>303.66000000000003</v>
      </c>
      <c r="I254" s="264">
        <f>SUMIF('OBW Data Filtered'!$E:$E,'Operating Budget Worksheet'!$G254,'OBW Data Filtered'!G:G)</f>
        <v>0</v>
      </c>
      <c r="J254" s="264">
        <f>SUMIF('OBW Data Filtered'!$E:$E,'Operating Budget Worksheet'!$G254,'OBW Data Filtered'!H:H)</f>
        <v>144.91</v>
      </c>
      <c r="K254" s="1">
        <v>288.48</v>
      </c>
      <c r="L254" s="252">
        <v>288.48</v>
      </c>
      <c r="M254" t="s">
        <v>13</v>
      </c>
      <c r="N254" t="s">
        <v>219</v>
      </c>
      <c r="O254" s="5"/>
    </row>
    <row r="255" spans="1:15" x14ac:dyDescent="0.3">
      <c r="A255" t="s">
        <v>14</v>
      </c>
      <c r="B255" t="s">
        <v>218</v>
      </c>
      <c r="C255" t="s">
        <v>217</v>
      </c>
      <c r="D255" s="276" t="s">
        <v>28</v>
      </c>
      <c r="E255" t="s">
        <v>29</v>
      </c>
      <c r="F255" t="str">
        <f t="shared" si="46"/>
        <v>DPL05162899</v>
      </c>
      <c r="G255" t="str">
        <f t="shared" si="47"/>
        <v>DPL051628</v>
      </c>
      <c r="H255" s="264">
        <f>SUMIF('OBW Data Filtered'!$E:$E,'Operating Budget Worksheet'!$G255,'OBW Data Filtered'!F:F)</f>
        <v>672.55</v>
      </c>
      <c r="I255" s="264">
        <f>SUMIF('OBW Data Filtered'!$E:$E,'Operating Budget Worksheet'!$G255,'OBW Data Filtered'!G:G)</f>
        <v>2205</v>
      </c>
      <c r="J255" s="264">
        <f>SUMIF('OBW Data Filtered'!$E:$E,'Operating Budget Worksheet'!$G255,'OBW Data Filtered'!H:H)</f>
        <v>455</v>
      </c>
      <c r="K255" s="1">
        <v>1615</v>
      </c>
      <c r="L255" s="252">
        <v>1615</v>
      </c>
      <c r="M255" t="s">
        <v>13</v>
      </c>
      <c r="N255" t="s">
        <v>219</v>
      </c>
      <c r="O255" s="5"/>
    </row>
    <row r="256" spans="1:15" x14ac:dyDescent="0.3">
      <c r="A256" t="s">
        <v>14</v>
      </c>
      <c r="B256" t="s">
        <v>218</v>
      </c>
      <c r="C256" t="s">
        <v>217</v>
      </c>
      <c r="D256" s="276" t="s">
        <v>11</v>
      </c>
      <c r="E256" t="s">
        <v>12</v>
      </c>
      <c r="F256" t="str">
        <f t="shared" ref="F256:F257" si="72">CONCATENATE(C256,D256)</f>
        <v>DPL05162199</v>
      </c>
      <c r="G256" t="str">
        <f t="shared" ref="G256:G257" si="73">CONCATENATE(C256,LEFT(D256,3))</f>
        <v>DPL051621</v>
      </c>
      <c r="H256" s="264">
        <f>SUMIF('OBW Data Filtered'!$E:$E,'Operating Budget Worksheet'!$G256,'OBW Data Filtered'!F:F)</f>
        <v>120</v>
      </c>
      <c r="I256" s="264">
        <f>SUMIF('OBW Data Filtered'!$E:$E,'Operating Budget Worksheet'!$G256,'OBW Data Filtered'!G:G)</f>
        <v>120</v>
      </c>
      <c r="J256" s="264">
        <f>SUMIF('OBW Data Filtered'!$E:$E,'Operating Budget Worksheet'!$G256,'OBW Data Filtered'!H:H)</f>
        <v>120</v>
      </c>
      <c r="L256" s="252"/>
      <c r="M256" t="s">
        <v>13</v>
      </c>
      <c r="N256" t="s">
        <v>219</v>
      </c>
      <c r="O256" s="5"/>
    </row>
    <row r="257" spans="1:15" x14ac:dyDescent="0.3">
      <c r="A257" t="s">
        <v>14</v>
      </c>
      <c r="B257" t="s">
        <v>218</v>
      </c>
      <c r="C257" t="s">
        <v>217</v>
      </c>
      <c r="D257" s="276">
        <v>62701</v>
      </c>
      <c r="F257" t="str">
        <f t="shared" si="72"/>
        <v>DPL05162701</v>
      </c>
      <c r="G257" t="str">
        <f t="shared" si="73"/>
        <v>DPL051627</v>
      </c>
      <c r="H257" s="264">
        <f>SUMIF('OBW Data Filtered'!$E:$E,'Operating Budget Worksheet'!$G257,'OBW Data Filtered'!F:F)</f>
        <v>0</v>
      </c>
      <c r="I257" s="264">
        <f>SUMIF('OBW Data Filtered'!$E:$E,'Operating Budget Worksheet'!$G257,'OBW Data Filtered'!G:G)</f>
        <v>0</v>
      </c>
      <c r="J257" s="264">
        <f>SUMIF('OBW Data Filtered'!$E:$E,'Operating Budget Worksheet'!$G257,'OBW Data Filtered'!H:H)</f>
        <v>95.83</v>
      </c>
      <c r="L257" s="252"/>
      <c r="M257" t="s">
        <v>13</v>
      </c>
      <c r="N257" t="s">
        <v>219</v>
      </c>
      <c r="O257" s="5"/>
    </row>
    <row r="258" spans="1:15" x14ac:dyDescent="0.3">
      <c r="A258" t="s">
        <v>69</v>
      </c>
      <c r="B258" t="s">
        <v>221</v>
      </c>
      <c r="C258" t="s">
        <v>220</v>
      </c>
      <c r="D258" s="276" t="s">
        <v>16</v>
      </c>
      <c r="E258" t="s">
        <v>17</v>
      </c>
      <c r="F258" t="str">
        <f t="shared" si="46"/>
        <v>DRD05162299</v>
      </c>
      <c r="G258" t="str">
        <f t="shared" si="47"/>
        <v>DRD051622</v>
      </c>
      <c r="H258" s="264">
        <f>SUMIF('OBW Data Filtered'!$E:$E,'Operating Budget Worksheet'!$G258,'OBW Data Filtered'!F:F)</f>
        <v>4266.0999999999995</v>
      </c>
      <c r="I258" s="264">
        <f>SUMIF('OBW Data Filtered'!$E:$E,'Operating Budget Worksheet'!$G258,'OBW Data Filtered'!G:G)</f>
        <v>7560.7</v>
      </c>
      <c r="J258" s="264">
        <f>SUMIF('OBW Data Filtered'!$E:$E,'Operating Budget Worksheet'!$G258,'OBW Data Filtered'!H:H)</f>
        <v>1118.3700000000006</v>
      </c>
      <c r="K258" s="1">
        <v>1000</v>
      </c>
      <c r="L258" s="252">
        <v>1000</v>
      </c>
      <c r="M258" t="s">
        <v>13</v>
      </c>
      <c r="N258" t="s">
        <v>221</v>
      </c>
      <c r="O258" s="5"/>
    </row>
    <row r="259" spans="1:15" x14ac:dyDescent="0.3">
      <c r="A259" t="s">
        <v>69</v>
      </c>
      <c r="B259" t="s">
        <v>221</v>
      </c>
      <c r="C259" t="s">
        <v>220</v>
      </c>
      <c r="D259" s="276" t="s">
        <v>222</v>
      </c>
      <c r="E259" t="s">
        <v>223</v>
      </c>
      <c r="F259" t="str">
        <f t="shared" si="46"/>
        <v>DRD05162304</v>
      </c>
      <c r="G259" t="str">
        <f t="shared" si="47"/>
        <v>DRD051623</v>
      </c>
      <c r="H259" s="264">
        <f>SUMIF('OBW Data Filtered'!$E:$E,'Operating Budget Worksheet'!$G259,'OBW Data Filtered'!F:F)</f>
        <v>149.22999999999999</v>
      </c>
      <c r="I259" s="264">
        <f>SUMIF('OBW Data Filtered'!$E:$E,'Operating Budget Worksheet'!$G259,'OBW Data Filtered'!G:G)</f>
        <v>810.79</v>
      </c>
      <c r="J259" s="264">
        <f>SUMIF('OBW Data Filtered'!$E:$E,'Operating Budget Worksheet'!$G259,'OBW Data Filtered'!H:H)</f>
        <v>45.269999999999982</v>
      </c>
      <c r="K259" s="1">
        <v>50</v>
      </c>
      <c r="L259" s="252">
        <v>50</v>
      </c>
      <c r="M259" t="s">
        <v>13</v>
      </c>
      <c r="N259" t="s">
        <v>221</v>
      </c>
      <c r="O259" s="5"/>
    </row>
    <row r="260" spans="1:15" x14ac:dyDescent="0.3">
      <c r="A260" t="s">
        <v>69</v>
      </c>
      <c r="B260" t="s">
        <v>221</v>
      </c>
      <c r="C260" t="s">
        <v>220</v>
      </c>
      <c r="D260" s="276" t="s">
        <v>20</v>
      </c>
      <c r="E260" t="s">
        <v>21</v>
      </c>
      <c r="F260" t="str">
        <f t="shared" si="46"/>
        <v>DRD05162499</v>
      </c>
      <c r="G260" t="str">
        <f t="shared" si="47"/>
        <v>DRD051624</v>
      </c>
      <c r="H260" s="264">
        <f>SUMIF('OBW Data Filtered'!$E:$E,'Operating Budget Worksheet'!$G260,'OBW Data Filtered'!F:F)</f>
        <v>4183.8900000000003</v>
      </c>
      <c r="I260" s="264">
        <f>SUMIF('OBW Data Filtered'!$E:$E,'Operating Budget Worksheet'!$G260,'OBW Data Filtered'!G:G)</f>
        <v>25198.879999999997</v>
      </c>
      <c r="J260" s="264">
        <f>SUMIF('OBW Data Filtered'!$E:$E,'Operating Budget Worksheet'!$G260,'OBW Data Filtered'!H:H)</f>
        <v>16531.18</v>
      </c>
      <c r="K260" s="1">
        <v>14512.8</v>
      </c>
      <c r="L260" s="252">
        <v>14512.8</v>
      </c>
      <c r="M260" t="s">
        <v>13</v>
      </c>
      <c r="N260" t="s">
        <v>221</v>
      </c>
      <c r="O260" s="5"/>
    </row>
    <row r="261" spans="1:15" x14ac:dyDescent="0.3">
      <c r="A261" t="s">
        <v>69</v>
      </c>
      <c r="B261" t="s">
        <v>221</v>
      </c>
      <c r="C261" t="s">
        <v>220</v>
      </c>
      <c r="D261" s="276" t="s">
        <v>112</v>
      </c>
      <c r="E261" t="s">
        <v>113</v>
      </c>
      <c r="F261" t="str">
        <f t="shared" ref="F261:F333" si="74">CONCATENATE(C261,D261)</f>
        <v>DRD05162857</v>
      </c>
      <c r="G261" t="str">
        <f t="shared" ref="G261:G333" si="75">CONCATENATE(C261,LEFT(D261,3))</f>
        <v>DRD051628</v>
      </c>
      <c r="H261" s="264">
        <f>SUMIF('OBW Data Filtered'!$E:$E,'Operating Budget Worksheet'!$G261,'OBW Data Filtered'!F:F)</f>
        <v>18687</v>
      </c>
      <c r="I261" s="264">
        <f>SUMIF('OBW Data Filtered'!$E:$E,'Operating Budget Worksheet'!$G261,'OBW Data Filtered'!G:G)</f>
        <v>3976.65</v>
      </c>
      <c r="J261" s="264">
        <f>SUMIF('OBW Data Filtered'!$E:$E,'Operating Budget Worksheet'!$G261,'OBW Data Filtered'!H:H)</f>
        <v>10333.08</v>
      </c>
      <c r="K261" s="1">
        <v>2500</v>
      </c>
      <c r="L261" s="252">
        <v>2500</v>
      </c>
      <c r="M261" t="s">
        <v>13</v>
      </c>
      <c r="N261" t="s">
        <v>221</v>
      </c>
      <c r="O261" s="5"/>
    </row>
    <row r="262" spans="1:15" x14ac:dyDescent="0.3">
      <c r="A262" t="s">
        <v>69</v>
      </c>
      <c r="B262" t="s">
        <v>221</v>
      </c>
      <c r="C262" t="s">
        <v>220</v>
      </c>
      <c r="D262" s="276" t="s">
        <v>114</v>
      </c>
      <c r="E262" t="s">
        <v>115</v>
      </c>
      <c r="F262" t="str">
        <f t="shared" si="74"/>
        <v>DRD05162117H</v>
      </c>
      <c r="G262" t="str">
        <f t="shared" si="75"/>
        <v>DRD051621</v>
      </c>
      <c r="H262" s="264">
        <f>SUMIF('OBW Data Filtered'!$E:$E,'Operating Budget Worksheet'!$G262,'OBW Data Filtered'!F:F)</f>
        <v>4640</v>
      </c>
      <c r="I262" s="264">
        <f>SUMIF('OBW Data Filtered'!$E:$E,'Operating Budget Worksheet'!$G262,'OBW Data Filtered'!G:G)</f>
        <v>4723.12</v>
      </c>
      <c r="J262" s="264">
        <f>SUMIF('OBW Data Filtered'!$E:$E,'Operating Budget Worksheet'!$G262,'OBW Data Filtered'!H:H)</f>
        <v>4780.16</v>
      </c>
      <c r="K262" s="1">
        <v>4620</v>
      </c>
      <c r="L262" s="252">
        <v>4620</v>
      </c>
      <c r="M262" t="s">
        <v>13</v>
      </c>
      <c r="N262" t="s">
        <v>221</v>
      </c>
      <c r="O262" s="5"/>
    </row>
    <row r="263" spans="1:15" x14ac:dyDescent="0.3">
      <c r="A263" t="s">
        <v>69</v>
      </c>
      <c r="B263" t="s">
        <v>221</v>
      </c>
      <c r="C263" t="s">
        <v>220</v>
      </c>
      <c r="D263" s="276" t="s">
        <v>215</v>
      </c>
      <c r="E263" t="s">
        <v>216</v>
      </c>
      <c r="F263" t="str">
        <f t="shared" ref="F263:F264" si="76">CONCATENATE(C263,D263)</f>
        <v>DRD05162599</v>
      </c>
      <c r="G263" t="str">
        <f t="shared" ref="G263:G264" si="77">CONCATENATE(C263,LEFT(D263,3))</f>
        <v>DRD051625</v>
      </c>
      <c r="H263" s="264">
        <f>SUMIF('OBW Data Filtered'!$E:$E,'Operating Budget Worksheet'!$G263,'OBW Data Filtered'!F:F)</f>
        <v>0</v>
      </c>
      <c r="I263" s="264">
        <f>SUMIF('OBW Data Filtered'!$E:$E,'Operating Budget Worksheet'!$G263,'OBW Data Filtered'!G:G)</f>
        <v>0</v>
      </c>
      <c r="J263" s="264">
        <f>SUMIF('OBW Data Filtered'!$E:$E,'Operating Budget Worksheet'!$G263,'OBW Data Filtered'!H:H)</f>
        <v>826.02</v>
      </c>
      <c r="L263" s="252"/>
      <c r="M263" t="s">
        <v>13</v>
      </c>
      <c r="N263" t="s">
        <v>221</v>
      </c>
      <c r="O263" s="5"/>
    </row>
    <row r="264" spans="1:15" x14ac:dyDescent="0.3">
      <c r="A264" t="s">
        <v>69</v>
      </c>
      <c r="B264" t="s">
        <v>221</v>
      </c>
      <c r="C264" t="s">
        <v>220</v>
      </c>
      <c r="D264" s="276">
        <v>629</v>
      </c>
      <c r="F264" t="str">
        <f t="shared" si="76"/>
        <v>DRD051629</v>
      </c>
      <c r="G264" t="str">
        <f t="shared" si="77"/>
        <v>DRD051629</v>
      </c>
      <c r="H264" s="264">
        <f>SUMIF('OBW Data Filtered'!$E:$E,'Operating Budget Worksheet'!$G264,'OBW Data Filtered'!F:F)</f>
        <v>0</v>
      </c>
      <c r="I264" s="264">
        <f>SUMIF('OBW Data Filtered'!$E:$E,'Operating Budget Worksheet'!$G264,'OBW Data Filtered'!G:G)</f>
        <v>0</v>
      </c>
      <c r="J264" s="264">
        <f>SUMIF('OBW Data Filtered'!$E:$E,'Operating Budget Worksheet'!$G264,'OBW Data Filtered'!H:H)</f>
        <v>0</v>
      </c>
      <c r="L264" s="252"/>
      <c r="M264" t="s">
        <v>13</v>
      </c>
      <c r="N264" t="s">
        <v>221</v>
      </c>
      <c r="O264" s="5"/>
    </row>
    <row r="265" spans="1:15" x14ac:dyDescent="0.3">
      <c r="A265" t="s">
        <v>14</v>
      </c>
      <c r="B265" t="s">
        <v>225</v>
      </c>
      <c r="C265" t="s">
        <v>224</v>
      </c>
      <c r="D265" s="276" t="s">
        <v>11</v>
      </c>
      <c r="E265" t="s">
        <v>12</v>
      </c>
      <c r="F265" t="str">
        <f t="shared" si="74"/>
        <v>DRG05162199</v>
      </c>
      <c r="G265" t="str">
        <f t="shared" si="75"/>
        <v>DRG051621</v>
      </c>
      <c r="H265" s="264">
        <f>SUMIF('OBW Data Filtered'!$E:$E,'Operating Budget Worksheet'!$G265,'OBW Data Filtered'!F:F)</f>
        <v>2656</v>
      </c>
      <c r="I265" s="264">
        <f>SUMIF('OBW Data Filtered'!$E:$E,'Operating Budget Worksheet'!$G265,'OBW Data Filtered'!G:G)</f>
        <v>0</v>
      </c>
      <c r="J265" s="264">
        <f>SUMIF('OBW Data Filtered'!$E:$E,'Operating Budget Worksheet'!$G265,'OBW Data Filtered'!H:H)</f>
        <v>1817.8</v>
      </c>
      <c r="K265" s="1">
        <v>475</v>
      </c>
      <c r="L265" s="252">
        <v>475</v>
      </c>
      <c r="M265" t="s">
        <v>13</v>
      </c>
      <c r="N265" t="s">
        <v>226</v>
      </c>
      <c r="O265" s="5"/>
    </row>
    <row r="266" spans="1:15" x14ac:dyDescent="0.3">
      <c r="A266" t="s">
        <v>14</v>
      </c>
      <c r="B266" t="s">
        <v>225</v>
      </c>
      <c r="C266" t="s">
        <v>224</v>
      </c>
      <c r="D266" s="276" t="s">
        <v>16</v>
      </c>
      <c r="E266" t="s">
        <v>17</v>
      </c>
      <c r="F266" t="str">
        <f t="shared" si="74"/>
        <v>DRG05162299</v>
      </c>
      <c r="G266" t="str">
        <f t="shared" si="75"/>
        <v>DRG051622</v>
      </c>
      <c r="H266" s="264">
        <f>SUMIF('OBW Data Filtered'!$E:$E,'Operating Budget Worksheet'!$G266,'OBW Data Filtered'!F:F)</f>
        <v>4273.5199999999995</v>
      </c>
      <c r="I266" s="264">
        <f>SUMIF('OBW Data Filtered'!$E:$E,'Operating Budget Worksheet'!$G266,'OBW Data Filtered'!G:G)</f>
        <v>12365.220000000001</v>
      </c>
      <c r="J266" s="264">
        <f>SUMIF('OBW Data Filtered'!$E:$E,'Operating Budget Worksheet'!$G266,'OBW Data Filtered'!H:H)</f>
        <v>4093.33</v>
      </c>
      <c r="K266" s="1">
        <v>5581.25</v>
      </c>
      <c r="L266" s="252">
        <v>5581.25</v>
      </c>
      <c r="M266" t="s">
        <v>13</v>
      </c>
      <c r="N266" t="s">
        <v>226</v>
      </c>
      <c r="O266" s="5"/>
    </row>
    <row r="267" spans="1:15" x14ac:dyDescent="0.3">
      <c r="A267" t="s">
        <v>14</v>
      </c>
      <c r="B267" t="s">
        <v>225</v>
      </c>
      <c r="C267" t="s">
        <v>224</v>
      </c>
      <c r="D267" s="276" t="s">
        <v>20</v>
      </c>
      <c r="E267" t="s">
        <v>21</v>
      </c>
      <c r="F267" t="str">
        <f t="shared" si="74"/>
        <v>DRG05162499</v>
      </c>
      <c r="G267" t="str">
        <f t="shared" si="75"/>
        <v>DRG051624</v>
      </c>
      <c r="H267" s="264">
        <f>SUMIF('OBW Data Filtered'!$E:$E,'Operating Budget Worksheet'!$G267,'OBW Data Filtered'!F:F)</f>
        <v>1959.5</v>
      </c>
      <c r="I267" s="264">
        <f>SUMIF('OBW Data Filtered'!$E:$E,'Operating Budget Worksheet'!$G267,'OBW Data Filtered'!G:G)</f>
        <v>3084.1000000000004</v>
      </c>
      <c r="J267" s="264">
        <f>SUMIF('OBW Data Filtered'!$E:$E,'Operating Budget Worksheet'!$G267,'OBW Data Filtered'!H:H)</f>
        <v>473.35</v>
      </c>
      <c r="K267" s="1">
        <v>950</v>
      </c>
      <c r="L267" s="252">
        <v>950</v>
      </c>
      <c r="M267" t="s">
        <v>13</v>
      </c>
      <c r="N267" t="s">
        <v>226</v>
      </c>
      <c r="O267" s="5"/>
    </row>
    <row r="268" spans="1:15" x14ac:dyDescent="0.3">
      <c r="A268" t="s">
        <v>14</v>
      </c>
      <c r="B268" t="s">
        <v>225</v>
      </c>
      <c r="C268" t="s">
        <v>224</v>
      </c>
      <c r="D268" s="276" t="s">
        <v>43</v>
      </c>
      <c r="E268" t="s">
        <v>44</v>
      </c>
      <c r="F268" t="str">
        <f t="shared" si="74"/>
        <v>DRG05162799</v>
      </c>
      <c r="G268" t="str">
        <f t="shared" si="75"/>
        <v>DRG051627</v>
      </c>
      <c r="H268" s="264">
        <f>SUMIF('OBW Data Filtered'!$E:$E,'Operating Budget Worksheet'!$G268,'OBW Data Filtered'!F:F)</f>
        <v>0</v>
      </c>
      <c r="I268" s="264">
        <f>SUMIF('OBW Data Filtered'!$E:$E,'Operating Budget Worksheet'!$G268,'OBW Data Filtered'!G:G)</f>
        <v>0</v>
      </c>
      <c r="J268" s="264">
        <f>SUMIF('OBW Data Filtered'!$E:$E,'Operating Budget Worksheet'!$G268,'OBW Data Filtered'!H:H)</f>
        <v>197.21</v>
      </c>
      <c r="K268" s="1">
        <v>475</v>
      </c>
      <c r="L268" s="252">
        <v>475</v>
      </c>
      <c r="M268" t="s">
        <v>13</v>
      </c>
      <c r="N268" t="s">
        <v>226</v>
      </c>
      <c r="O268" s="5"/>
    </row>
    <row r="269" spans="1:15" x14ac:dyDescent="0.3">
      <c r="A269" t="s">
        <v>14</v>
      </c>
      <c r="B269" t="s">
        <v>225</v>
      </c>
      <c r="C269" t="s">
        <v>224</v>
      </c>
      <c r="D269" s="276" t="s">
        <v>28</v>
      </c>
      <c r="E269" t="s">
        <v>29</v>
      </c>
      <c r="F269" t="str">
        <f t="shared" si="74"/>
        <v>DRG05162899</v>
      </c>
      <c r="G269" t="str">
        <f t="shared" si="75"/>
        <v>DRG051628</v>
      </c>
      <c r="H269" s="264">
        <f>SUMIF('OBW Data Filtered'!$E:$E,'Operating Budget Worksheet'!$G269,'OBW Data Filtered'!F:F)</f>
        <v>1384</v>
      </c>
      <c r="I269" s="264">
        <f>SUMIF('OBW Data Filtered'!$E:$E,'Operating Budget Worksheet'!$G269,'OBW Data Filtered'!G:G)</f>
        <v>2059.5</v>
      </c>
      <c r="J269" s="264">
        <f>SUMIF('OBW Data Filtered'!$E:$E,'Operating Budget Worksheet'!$G269,'OBW Data Filtered'!H:H)</f>
        <v>6272.9</v>
      </c>
      <c r="K269" s="1">
        <v>1140</v>
      </c>
      <c r="L269" s="252">
        <v>1140</v>
      </c>
      <c r="M269" t="s">
        <v>13</v>
      </c>
      <c r="N269" t="s">
        <v>226</v>
      </c>
      <c r="O269" s="5"/>
    </row>
    <row r="270" spans="1:15" x14ac:dyDescent="0.3">
      <c r="A270" t="s">
        <v>14</v>
      </c>
      <c r="B270" t="s">
        <v>225</v>
      </c>
      <c r="C270" t="s">
        <v>224</v>
      </c>
      <c r="D270" s="276" t="s">
        <v>54</v>
      </c>
      <c r="E270" t="s">
        <v>55</v>
      </c>
      <c r="F270" t="str">
        <f t="shared" si="74"/>
        <v>DRG051623B0</v>
      </c>
      <c r="G270" t="str">
        <f t="shared" si="75"/>
        <v>DRG051623</v>
      </c>
      <c r="H270" s="264">
        <f>SUMIF('OBW Data Filtered'!$E:$E,'Operating Budget Worksheet'!$G270,'OBW Data Filtered'!F:F)</f>
        <v>3824.9700000000003</v>
      </c>
      <c r="I270" s="264">
        <f>SUMIF('OBW Data Filtered'!$E:$E,'Operating Budget Worksheet'!$G270,'OBW Data Filtered'!G:G)</f>
        <v>3032.79</v>
      </c>
      <c r="J270" s="264">
        <f>SUMIF('OBW Data Filtered'!$E:$E,'Operating Budget Worksheet'!$G270,'OBW Data Filtered'!H:H)</f>
        <v>3551.94</v>
      </c>
      <c r="K270" s="1">
        <v>3436.16</v>
      </c>
      <c r="L270" s="252">
        <v>3436.16</v>
      </c>
      <c r="M270" t="s">
        <v>13</v>
      </c>
      <c r="N270" t="s">
        <v>226</v>
      </c>
      <c r="O270" s="5"/>
    </row>
    <row r="271" spans="1:15" x14ac:dyDescent="0.3">
      <c r="A271" t="s">
        <v>61</v>
      </c>
      <c r="B271" t="s">
        <v>228</v>
      </c>
      <c r="C271" t="s">
        <v>227</v>
      </c>
      <c r="D271" s="276" t="s">
        <v>11</v>
      </c>
      <c r="E271" t="s">
        <v>12</v>
      </c>
      <c r="F271" t="str">
        <f t="shared" si="74"/>
        <v>DRM05162199</v>
      </c>
      <c r="G271" t="str">
        <f t="shared" si="75"/>
        <v>DRM051621</v>
      </c>
      <c r="H271" s="264">
        <f>SUMIF('OBW Data Filtered'!$E:$E,'Operating Budget Worksheet'!$G271,'OBW Data Filtered'!F:F)</f>
        <v>13554.25</v>
      </c>
      <c r="I271" s="264">
        <f>SUMIF('OBW Data Filtered'!$E:$E,'Operating Budget Worksheet'!$G271,'OBW Data Filtered'!G:G)</f>
        <v>22028.7</v>
      </c>
      <c r="J271" s="264">
        <f>SUMIF('OBW Data Filtered'!$E:$E,'Operating Budget Worksheet'!$G271,'OBW Data Filtered'!H:H)</f>
        <v>72996.570000000007</v>
      </c>
      <c r="K271" s="1">
        <v>57763</v>
      </c>
      <c r="L271" s="252">
        <v>57763</v>
      </c>
      <c r="M271" t="s">
        <v>13</v>
      </c>
      <c r="N271" t="s">
        <v>228</v>
      </c>
      <c r="O271" s="5"/>
    </row>
    <row r="272" spans="1:15" x14ac:dyDescent="0.3">
      <c r="A272" t="s">
        <v>61</v>
      </c>
      <c r="B272" t="s">
        <v>228</v>
      </c>
      <c r="C272" t="s">
        <v>227</v>
      </c>
      <c r="D272" s="276" t="s">
        <v>16</v>
      </c>
      <c r="E272" t="s">
        <v>17</v>
      </c>
      <c r="F272" t="str">
        <f t="shared" si="74"/>
        <v>DRM05162299</v>
      </c>
      <c r="G272" t="str">
        <f t="shared" si="75"/>
        <v>DRM051622</v>
      </c>
      <c r="H272" s="264">
        <f>SUMIF('OBW Data Filtered'!$E:$E,'Operating Budget Worksheet'!$G272,'OBW Data Filtered'!F:F)</f>
        <v>16150.039999999999</v>
      </c>
      <c r="I272" s="264">
        <f>SUMIF('OBW Data Filtered'!$E:$E,'Operating Budget Worksheet'!$G272,'OBW Data Filtered'!G:G)</f>
        <v>16511.55</v>
      </c>
      <c r="J272" s="264">
        <f>SUMIF('OBW Data Filtered'!$E:$E,'Operating Budget Worksheet'!$G272,'OBW Data Filtered'!H:H)</f>
        <v>5369.2300000000005</v>
      </c>
      <c r="K272" s="1">
        <v>10200</v>
      </c>
      <c r="L272" s="252">
        <v>10200</v>
      </c>
      <c r="M272" t="s">
        <v>13</v>
      </c>
      <c r="N272" t="s">
        <v>228</v>
      </c>
      <c r="O272" s="5"/>
    </row>
    <row r="273" spans="1:15" x14ac:dyDescent="0.3">
      <c r="A273" t="s">
        <v>61</v>
      </c>
      <c r="B273" t="s">
        <v>228</v>
      </c>
      <c r="C273" t="s">
        <v>227</v>
      </c>
      <c r="D273" s="276" t="s">
        <v>18</v>
      </c>
      <c r="E273" t="s">
        <v>19</v>
      </c>
      <c r="F273" t="str">
        <f t="shared" si="74"/>
        <v>DRM05162399</v>
      </c>
      <c r="G273" t="str">
        <f t="shared" si="75"/>
        <v>DRM051623</v>
      </c>
      <c r="H273" s="264">
        <f>SUMIF('OBW Data Filtered'!$E:$E,'Operating Budget Worksheet'!$G273,'OBW Data Filtered'!F:F)</f>
        <v>57414.000000000007</v>
      </c>
      <c r="I273" s="264">
        <f>SUMIF('OBW Data Filtered'!$E:$E,'Operating Budget Worksheet'!$G273,'OBW Data Filtered'!G:G)</f>
        <v>75720.45</v>
      </c>
      <c r="J273" s="264">
        <f>SUMIF('OBW Data Filtered'!$E:$E,'Operating Budget Worksheet'!$G273,'OBW Data Filtered'!H:H)</f>
        <v>40392.51</v>
      </c>
      <c r="K273" s="1">
        <v>31000</v>
      </c>
      <c r="L273" s="252">
        <v>31000</v>
      </c>
      <c r="M273" t="s">
        <v>13</v>
      </c>
      <c r="N273" t="s">
        <v>228</v>
      </c>
      <c r="O273" s="5"/>
    </row>
    <row r="274" spans="1:15" x14ac:dyDescent="0.3">
      <c r="A274" t="s">
        <v>61</v>
      </c>
      <c r="B274" t="s">
        <v>228</v>
      </c>
      <c r="C274" t="s">
        <v>227</v>
      </c>
      <c r="D274" s="276" t="s">
        <v>28</v>
      </c>
      <c r="E274" t="s">
        <v>29</v>
      </c>
      <c r="F274" t="str">
        <f t="shared" si="74"/>
        <v>DRM05162899</v>
      </c>
      <c r="G274" t="str">
        <f t="shared" si="75"/>
        <v>DRM051628</v>
      </c>
      <c r="H274" s="264">
        <f>SUMIF('OBW Data Filtered'!$E:$E,'Operating Budget Worksheet'!$G274,'OBW Data Filtered'!F:F)</f>
        <v>4322.2299999999996</v>
      </c>
      <c r="I274" s="264">
        <f>SUMIF('OBW Data Filtered'!$E:$E,'Operating Budget Worksheet'!$G274,'OBW Data Filtered'!G:G)</f>
        <v>9203.01</v>
      </c>
      <c r="J274" s="264">
        <f>SUMIF('OBW Data Filtered'!$E:$E,'Operating Budget Worksheet'!$G274,'OBW Data Filtered'!H:H)</f>
        <v>6408.98</v>
      </c>
      <c r="K274" s="1">
        <v>5000</v>
      </c>
      <c r="L274" s="252">
        <v>5000</v>
      </c>
      <c r="M274" t="s">
        <v>13</v>
      </c>
      <c r="N274" t="s">
        <v>228</v>
      </c>
      <c r="O274" s="5"/>
    </row>
    <row r="275" spans="1:15" x14ac:dyDescent="0.3">
      <c r="A275" t="s">
        <v>61</v>
      </c>
      <c r="B275" t="s">
        <v>228</v>
      </c>
      <c r="C275" t="s">
        <v>227</v>
      </c>
      <c r="D275" s="276">
        <v>62499</v>
      </c>
      <c r="F275" t="str">
        <f t="shared" ref="F275:F276" si="78">CONCATENATE(C275,D275)</f>
        <v>DRM05162499</v>
      </c>
      <c r="G275" t="str">
        <f t="shared" ref="G275:G276" si="79">CONCATENATE(C275,LEFT(D275,3))</f>
        <v>DRM051624</v>
      </c>
      <c r="H275" s="264">
        <f>SUMIF('OBW Data Filtered'!$E:$E,'Operating Budget Worksheet'!$G275,'OBW Data Filtered'!F:F)</f>
        <v>246.08</v>
      </c>
      <c r="I275" s="264">
        <f>SUMIF('OBW Data Filtered'!$E:$E,'Operating Budget Worksheet'!$G275,'OBW Data Filtered'!G:G)</f>
        <v>1317.26</v>
      </c>
      <c r="J275" s="264">
        <f>SUMIF('OBW Data Filtered'!$E:$E,'Operating Budget Worksheet'!$G275,'OBW Data Filtered'!H:H)</f>
        <v>2011.99</v>
      </c>
      <c r="L275" s="252"/>
      <c r="M275" t="s">
        <v>13</v>
      </c>
      <c r="N275" t="s">
        <v>228</v>
      </c>
      <c r="O275" s="5"/>
    </row>
    <row r="276" spans="1:15" x14ac:dyDescent="0.3">
      <c r="A276" t="s">
        <v>61</v>
      </c>
      <c r="B276" t="s">
        <v>228</v>
      </c>
      <c r="C276" t="s">
        <v>227</v>
      </c>
      <c r="D276" s="276" t="s">
        <v>43</v>
      </c>
      <c r="E276" t="s">
        <v>44</v>
      </c>
      <c r="F276" t="str">
        <f t="shared" si="78"/>
        <v>DRM05162799</v>
      </c>
      <c r="G276" t="str">
        <f t="shared" si="79"/>
        <v>DRM051627</v>
      </c>
      <c r="H276" s="264">
        <f>SUMIF('OBW Data Filtered'!$E:$E,'Operating Budget Worksheet'!$G276,'OBW Data Filtered'!F:F)</f>
        <v>0</v>
      </c>
      <c r="I276" s="264">
        <f>SUMIF('OBW Data Filtered'!$E:$E,'Operating Budget Worksheet'!$G276,'OBW Data Filtered'!G:G)</f>
        <v>0</v>
      </c>
      <c r="J276" s="264">
        <f>SUMIF('OBW Data Filtered'!$E:$E,'Operating Budget Worksheet'!$G276,'OBW Data Filtered'!H:H)</f>
        <v>105.82</v>
      </c>
      <c r="L276" s="252"/>
      <c r="M276" t="s">
        <v>13</v>
      </c>
      <c r="N276" t="s">
        <v>228</v>
      </c>
      <c r="O276" s="5"/>
    </row>
    <row r="277" spans="1:15" x14ac:dyDescent="0.3">
      <c r="A277" t="s">
        <v>31</v>
      </c>
      <c r="B277" t="s">
        <v>230</v>
      </c>
      <c r="C277" t="s">
        <v>229</v>
      </c>
      <c r="D277" s="276" t="s">
        <v>20</v>
      </c>
      <c r="E277" t="s">
        <v>21</v>
      </c>
      <c r="F277" t="str">
        <f t="shared" si="74"/>
        <v>DSC05162499</v>
      </c>
      <c r="G277" t="str">
        <f t="shared" si="75"/>
        <v>DSC051624</v>
      </c>
      <c r="H277" s="264">
        <f>SUMIF('OBW Data Filtered'!$E:$E,'Operating Budget Worksheet'!$G277,'OBW Data Filtered'!F:F)</f>
        <v>0</v>
      </c>
      <c r="I277" s="264">
        <f>SUMIF('OBW Data Filtered'!$E:$E,'Operating Budget Worksheet'!$G277,'OBW Data Filtered'!G:G)</f>
        <v>0</v>
      </c>
      <c r="J277" s="264">
        <f>SUMIF('OBW Data Filtered'!$E:$E,'Operating Budget Worksheet'!$G277,'OBW Data Filtered'!H:H)</f>
        <v>0</v>
      </c>
      <c r="K277" s="1">
        <v>80000</v>
      </c>
      <c r="L277" s="252">
        <v>80000</v>
      </c>
      <c r="M277" t="s">
        <v>13</v>
      </c>
      <c r="N277" t="s">
        <v>32</v>
      </c>
      <c r="O277" s="5"/>
    </row>
    <row r="278" spans="1:15" x14ac:dyDescent="0.3">
      <c r="A278" t="s">
        <v>31</v>
      </c>
      <c r="B278" t="s">
        <v>230</v>
      </c>
      <c r="C278" t="s">
        <v>229</v>
      </c>
      <c r="D278" s="276" t="s">
        <v>16</v>
      </c>
      <c r="E278" t="s">
        <v>17</v>
      </c>
      <c r="F278" t="str">
        <f t="shared" ref="F278:F280" si="80">CONCATENATE(C278,D278)</f>
        <v>DSC05162299</v>
      </c>
      <c r="G278" t="str">
        <f t="shared" ref="G278:G280" si="81">CONCATENATE(C278,LEFT(D278,3))</f>
        <v>DSC051622</v>
      </c>
      <c r="H278" s="264">
        <f>SUMIF('OBW Data Filtered'!$E:$E,'Operating Budget Worksheet'!$G278,'OBW Data Filtered'!F:F)</f>
        <v>0</v>
      </c>
      <c r="I278" s="264">
        <f>SUMIF('OBW Data Filtered'!$E:$E,'Operating Budget Worksheet'!$G278,'OBW Data Filtered'!G:G)</f>
        <v>1663.34</v>
      </c>
      <c r="J278" s="264">
        <f>SUMIF('OBW Data Filtered'!$E:$E,'Operating Budget Worksheet'!$G278,'OBW Data Filtered'!H:H)</f>
        <v>12405.75</v>
      </c>
      <c r="L278" s="252"/>
      <c r="M278" t="s">
        <v>13</v>
      </c>
      <c r="N278" t="s">
        <v>32</v>
      </c>
      <c r="O278" s="5"/>
    </row>
    <row r="279" spans="1:15" x14ac:dyDescent="0.3">
      <c r="A279" t="s">
        <v>31</v>
      </c>
      <c r="B279" t="s">
        <v>230</v>
      </c>
      <c r="C279" t="s">
        <v>229</v>
      </c>
      <c r="D279" s="276" t="s">
        <v>18</v>
      </c>
      <c r="E279" t="s">
        <v>19</v>
      </c>
      <c r="F279" t="str">
        <f t="shared" si="80"/>
        <v>DSC05162399</v>
      </c>
      <c r="G279" t="str">
        <f t="shared" si="81"/>
        <v>DSC051623</v>
      </c>
      <c r="H279" s="264">
        <f>SUMIF('OBW Data Filtered'!$E:$E,'Operating Budget Worksheet'!$G279,'OBW Data Filtered'!F:F)</f>
        <v>0</v>
      </c>
      <c r="I279" s="264">
        <f>SUMIF('OBW Data Filtered'!$E:$E,'Operating Budget Worksheet'!$G279,'OBW Data Filtered'!G:G)</f>
        <v>57</v>
      </c>
      <c r="J279" s="264">
        <f>SUMIF('OBW Data Filtered'!$E:$E,'Operating Budget Worksheet'!$G279,'OBW Data Filtered'!H:H)</f>
        <v>0</v>
      </c>
      <c r="L279" s="252"/>
      <c r="M279" t="s">
        <v>13</v>
      </c>
      <c r="N279" t="s">
        <v>32</v>
      </c>
      <c r="O279" s="5"/>
    </row>
    <row r="280" spans="1:15" x14ac:dyDescent="0.3">
      <c r="A280" t="s">
        <v>31</v>
      </c>
      <c r="B280" t="s">
        <v>230</v>
      </c>
      <c r="C280" t="s">
        <v>229</v>
      </c>
      <c r="D280" s="276" t="s">
        <v>28</v>
      </c>
      <c r="E280" t="s">
        <v>29</v>
      </c>
      <c r="F280" t="str">
        <f t="shared" si="80"/>
        <v>DSC05162899</v>
      </c>
      <c r="G280" t="str">
        <f t="shared" si="81"/>
        <v>DSC051628</v>
      </c>
      <c r="H280" s="264">
        <f>SUMIF('OBW Data Filtered'!$E:$E,'Operating Budget Worksheet'!$G280,'OBW Data Filtered'!F:F)</f>
        <v>0</v>
      </c>
      <c r="I280" s="264">
        <f>SUMIF('OBW Data Filtered'!$E:$E,'Operating Budget Worksheet'!$G280,'OBW Data Filtered'!G:G)</f>
        <v>0</v>
      </c>
      <c r="J280" s="264">
        <f>SUMIF('OBW Data Filtered'!$E:$E,'Operating Budget Worksheet'!$G280,'OBW Data Filtered'!H:H)</f>
        <v>15645.52</v>
      </c>
      <c r="L280" s="252"/>
      <c r="M280" t="s">
        <v>13</v>
      </c>
      <c r="N280" t="s">
        <v>32</v>
      </c>
      <c r="O280" s="5"/>
    </row>
    <row r="281" spans="1:15" x14ac:dyDescent="0.3">
      <c r="A281" t="s">
        <v>14</v>
      </c>
      <c r="B281" t="s">
        <v>232</v>
      </c>
      <c r="C281" t="s">
        <v>231</v>
      </c>
      <c r="D281" s="276" t="s">
        <v>16</v>
      </c>
      <c r="E281" t="s">
        <v>17</v>
      </c>
      <c r="F281" t="str">
        <f t="shared" si="74"/>
        <v>DSL01162299</v>
      </c>
      <c r="G281" t="str">
        <f t="shared" si="75"/>
        <v>DSL011622</v>
      </c>
      <c r="H281" s="264">
        <f>SUMIF('OBW Data Filtered'!$E:$E,'Operating Budget Worksheet'!$G281,'OBW Data Filtered'!F:F)</f>
        <v>200</v>
      </c>
      <c r="I281" s="264">
        <f>SUMIF('OBW Data Filtered'!$E:$E,'Operating Budget Worksheet'!$G281,'OBW Data Filtered'!G:G)</f>
        <v>456.04999999999995</v>
      </c>
      <c r="J281" s="264">
        <f>SUMIF('OBW Data Filtered'!$E:$E,'Operating Budget Worksheet'!$G281,'OBW Data Filtered'!H:H)</f>
        <v>23</v>
      </c>
      <c r="K281" s="1">
        <v>475</v>
      </c>
      <c r="L281" s="252">
        <v>475</v>
      </c>
      <c r="M281" t="s">
        <v>41</v>
      </c>
      <c r="N281" t="s">
        <v>233</v>
      </c>
      <c r="O281" s="5"/>
    </row>
    <row r="282" spans="1:15" x14ac:dyDescent="0.3">
      <c r="A282" t="s">
        <v>14</v>
      </c>
      <c r="B282" t="s">
        <v>232</v>
      </c>
      <c r="C282" t="s">
        <v>231</v>
      </c>
      <c r="D282" s="276" t="s">
        <v>18</v>
      </c>
      <c r="E282" t="s">
        <v>19</v>
      </c>
      <c r="F282" t="str">
        <f t="shared" ref="F282:F284" si="82">CONCATENATE(C282,D282)</f>
        <v>DSL01162399</v>
      </c>
      <c r="G282" t="str">
        <f t="shared" ref="G282:G284" si="83">CONCATENATE(C282,LEFT(D282,3))</f>
        <v>DSL011623</v>
      </c>
      <c r="H282" s="264">
        <f>SUMIF('OBW Data Filtered'!$E:$E,'Operating Budget Worksheet'!$G282,'OBW Data Filtered'!F:F)</f>
        <v>2.97</v>
      </c>
      <c r="I282" s="264">
        <f>SUMIF('OBW Data Filtered'!$E:$E,'Operating Budget Worksheet'!$G282,'OBW Data Filtered'!G:G)</f>
        <v>0</v>
      </c>
      <c r="J282" s="264">
        <f>SUMIF('OBW Data Filtered'!$E:$E,'Operating Budget Worksheet'!$G282,'OBW Data Filtered'!H:H)</f>
        <v>0</v>
      </c>
      <c r="L282" s="252"/>
      <c r="M282" t="s">
        <v>41</v>
      </c>
      <c r="N282" t="s">
        <v>233</v>
      </c>
      <c r="O282" s="5"/>
    </row>
    <row r="283" spans="1:15" x14ac:dyDescent="0.3">
      <c r="A283" t="s">
        <v>14</v>
      </c>
      <c r="B283" t="s">
        <v>232</v>
      </c>
      <c r="C283" t="s">
        <v>231</v>
      </c>
      <c r="D283" s="276" t="s">
        <v>20</v>
      </c>
      <c r="E283" t="s">
        <v>21</v>
      </c>
      <c r="F283" t="str">
        <f t="shared" si="82"/>
        <v>DSL01162499</v>
      </c>
      <c r="G283" t="str">
        <f t="shared" si="83"/>
        <v>DSL011624</v>
      </c>
      <c r="H283" s="264">
        <f>SUMIF('OBW Data Filtered'!$E:$E,'Operating Budget Worksheet'!$G283,'OBW Data Filtered'!F:F)</f>
        <v>60.84</v>
      </c>
      <c r="I283" s="264">
        <f>SUMIF('OBW Data Filtered'!$E:$E,'Operating Budget Worksheet'!$G283,'OBW Data Filtered'!G:G)</f>
        <v>0</v>
      </c>
      <c r="J283" s="264">
        <f>SUMIF('OBW Data Filtered'!$E:$E,'Operating Budget Worksheet'!$G283,'OBW Data Filtered'!H:H)</f>
        <v>0</v>
      </c>
      <c r="L283" s="252"/>
      <c r="M283" t="s">
        <v>41</v>
      </c>
      <c r="N283" t="s">
        <v>233</v>
      </c>
      <c r="O283" s="5"/>
    </row>
    <row r="284" spans="1:15" x14ac:dyDescent="0.3">
      <c r="A284" t="s">
        <v>14</v>
      </c>
      <c r="B284" t="s">
        <v>232</v>
      </c>
      <c r="C284" t="s">
        <v>231</v>
      </c>
      <c r="D284" s="276" t="s">
        <v>28</v>
      </c>
      <c r="E284" t="s">
        <v>29</v>
      </c>
      <c r="F284" t="str">
        <f t="shared" si="82"/>
        <v>DSL01162899</v>
      </c>
      <c r="G284" t="str">
        <f t="shared" si="83"/>
        <v>DSL011628</v>
      </c>
      <c r="H284" s="264">
        <f>SUMIF('OBW Data Filtered'!$E:$E,'Operating Budget Worksheet'!$G284,'OBW Data Filtered'!F:F)</f>
        <v>0</v>
      </c>
      <c r="I284" s="264">
        <f>SUMIF('OBW Data Filtered'!$E:$E,'Operating Budget Worksheet'!$G284,'OBW Data Filtered'!G:G)</f>
        <v>0</v>
      </c>
      <c r="J284" s="264">
        <f>SUMIF('OBW Data Filtered'!$E:$E,'Operating Budget Worksheet'!$G284,'OBW Data Filtered'!H:H)</f>
        <v>0</v>
      </c>
      <c r="L284" s="252"/>
      <c r="M284" t="s">
        <v>41</v>
      </c>
      <c r="N284" t="s">
        <v>233</v>
      </c>
      <c r="O284" s="5"/>
    </row>
    <row r="285" spans="1:15" x14ac:dyDescent="0.3">
      <c r="A285" t="s">
        <v>14</v>
      </c>
      <c r="B285" t="s">
        <v>235</v>
      </c>
      <c r="C285" t="s">
        <v>234</v>
      </c>
      <c r="D285" s="276" t="s">
        <v>11</v>
      </c>
      <c r="E285" t="s">
        <v>12</v>
      </c>
      <c r="F285" t="str">
        <f t="shared" si="74"/>
        <v>DSM01162199</v>
      </c>
      <c r="G285" t="str">
        <f t="shared" si="75"/>
        <v>DSM011621</v>
      </c>
      <c r="H285" s="264">
        <f>SUMIF('OBW Data Filtered'!$E:$E,'Operating Budget Worksheet'!$G285,'OBW Data Filtered'!F:F)</f>
        <v>0</v>
      </c>
      <c r="I285" s="264">
        <f>SUMIF('OBW Data Filtered'!$E:$E,'Operating Budget Worksheet'!$G285,'OBW Data Filtered'!G:G)</f>
        <v>0</v>
      </c>
      <c r="J285" s="264">
        <f>SUMIF('OBW Data Filtered'!$E:$E,'Operating Budget Worksheet'!$G285,'OBW Data Filtered'!H:H)</f>
        <v>0</v>
      </c>
      <c r="K285" s="1">
        <v>1066.8499999999999</v>
      </c>
      <c r="L285" s="252">
        <v>1066.8499999999999</v>
      </c>
      <c r="M285" t="s">
        <v>41</v>
      </c>
      <c r="N285" t="s">
        <v>235</v>
      </c>
      <c r="O285" s="5"/>
    </row>
    <row r="286" spans="1:15" x14ac:dyDescent="0.3">
      <c r="A286" t="s">
        <v>14</v>
      </c>
      <c r="B286" t="s">
        <v>235</v>
      </c>
      <c r="C286" t="s">
        <v>234</v>
      </c>
      <c r="D286" s="276" t="s">
        <v>16</v>
      </c>
      <c r="E286" t="s">
        <v>17</v>
      </c>
      <c r="F286" t="str">
        <f t="shared" si="74"/>
        <v>DSM01162299</v>
      </c>
      <c r="G286" t="str">
        <f t="shared" si="75"/>
        <v>DSM011622</v>
      </c>
      <c r="H286" s="264">
        <f>SUMIF('OBW Data Filtered'!$E:$E,'Operating Budget Worksheet'!$G286,'OBW Data Filtered'!F:F)</f>
        <v>656.16</v>
      </c>
      <c r="I286" s="264">
        <f>SUMIF('OBW Data Filtered'!$E:$E,'Operating Budget Worksheet'!$G286,'OBW Data Filtered'!G:G)</f>
        <v>450.07</v>
      </c>
      <c r="J286" s="264">
        <f>SUMIF('OBW Data Filtered'!$E:$E,'Operating Budget Worksheet'!$G286,'OBW Data Filtered'!H:H)</f>
        <v>53.5</v>
      </c>
      <c r="K286" s="1">
        <v>711.01</v>
      </c>
      <c r="L286" s="252">
        <v>711.01</v>
      </c>
      <c r="M286" t="s">
        <v>41</v>
      </c>
      <c r="N286" t="s">
        <v>235</v>
      </c>
      <c r="O286" s="5"/>
    </row>
    <row r="287" spans="1:15" x14ac:dyDescent="0.3">
      <c r="A287" t="s">
        <v>14</v>
      </c>
      <c r="B287" t="s">
        <v>235</v>
      </c>
      <c r="C287" t="s">
        <v>234</v>
      </c>
      <c r="D287" s="276" t="s">
        <v>18</v>
      </c>
      <c r="E287" t="s">
        <v>19</v>
      </c>
      <c r="F287" t="str">
        <f t="shared" si="74"/>
        <v>DSM01162399</v>
      </c>
      <c r="G287" t="str">
        <f t="shared" si="75"/>
        <v>DSM011623</v>
      </c>
      <c r="H287" s="264">
        <f>SUMIF('OBW Data Filtered'!$E:$E,'Operating Budget Worksheet'!$G287,'OBW Data Filtered'!F:F)</f>
        <v>442.69</v>
      </c>
      <c r="I287" s="264">
        <f>SUMIF('OBW Data Filtered'!$E:$E,'Operating Budget Worksheet'!$G287,'OBW Data Filtered'!G:G)</f>
        <v>396</v>
      </c>
      <c r="J287" s="264">
        <f>SUMIF('OBW Data Filtered'!$E:$E,'Operating Budget Worksheet'!$G287,'OBW Data Filtered'!H:H)</f>
        <v>363</v>
      </c>
      <c r="K287" s="1">
        <v>492.37</v>
      </c>
      <c r="L287" s="252">
        <v>492.37</v>
      </c>
      <c r="M287" t="s">
        <v>41</v>
      </c>
      <c r="N287" t="s">
        <v>235</v>
      </c>
      <c r="O287" s="5"/>
    </row>
    <row r="288" spans="1:15" x14ac:dyDescent="0.3">
      <c r="A288" t="s">
        <v>14</v>
      </c>
      <c r="B288" t="s">
        <v>235</v>
      </c>
      <c r="C288" t="s">
        <v>234</v>
      </c>
      <c r="D288" s="276" t="s">
        <v>20</v>
      </c>
      <c r="E288" t="s">
        <v>21</v>
      </c>
      <c r="F288" t="str">
        <f t="shared" si="74"/>
        <v>DSM01162499</v>
      </c>
      <c r="G288" t="str">
        <f t="shared" si="75"/>
        <v>DSM011624</v>
      </c>
      <c r="H288" s="264">
        <f>SUMIF('OBW Data Filtered'!$E:$E,'Operating Budget Worksheet'!$G288,'OBW Data Filtered'!F:F)</f>
        <v>0</v>
      </c>
      <c r="I288" s="264">
        <f>SUMIF('OBW Data Filtered'!$E:$E,'Operating Budget Worksheet'!$G288,'OBW Data Filtered'!G:G)</f>
        <v>0</v>
      </c>
      <c r="J288" s="264">
        <f>SUMIF('OBW Data Filtered'!$E:$E,'Operating Budget Worksheet'!$G288,'OBW Data Filtered'!H:H)</f>
        <v>0</v>
      </c>
      <c r="K288" s="1">
        <v>428.19</v>
      </c>
      <c r="L288" s="252">
        <v>428.19</v>
      </c>
      <c r="M288" t="s">
        <v>41</v>
      </c>
      <c r="N288" t="s">
        <v>235</v>
      </c>
      <c r="O288" s="5"/>
    </row>
    <row r="289" spans="1:15" x14ac:dyDescent="0.3">
      <c r="A289" t="s">
        <v>14</v>
      </c>
      <c r="B289" t="s">
        <v>235</v>
      </c>
      <c r="C289" t="s">
        <v>234</v>
      </c>
      <c r="D289" s="276">
        <v>62899</v>
      </c>
      <c r="F289" t="str">
        <f t="shared" ref="F289" si="84">CONCATENATE(C289,D289)</f>
        <v>DSM01162899</v>
      </c>
      <c r="G289" t="str">
        <f t="shared" ref="G289" si="85">CONCATENATE(C289,LEFT(D289,3))</f>
        <v>DSM011628</v>
      </c>
      <c r="H289" s="264">
        <f>SUMIF('OBW Data Filtered'!$E:$E,'Operating Budget Worksheet'!$G289,'OBW Data Filtered'!F:F)</f>
        <v>0</v>
      </c>
      <c r="I289" s="264">
        <f>SUMIF('OBW Data Filtered'!$E:$E,'Operating Budget Worksheet'!$G289,'OBW Data Filtered'!G:G)</f>
        <v>0</v>
      </c>
      <c r="J289" s="264">
        <f>SUMIF('OBW Data Filtered'!$E:$E,'Operating Budget Worksheet'!$G289,'OBW Data Filtered'!H:H)</f>
        <v>0</v>
      </c>
      <c r="L289" s="252"/>
      <c r="M289" t="s">
        <v>41</v>
      </c>
      <c r="N289" t="s">
        <v>235</v>
      </c>
      <c r="O289" s="5"/>
    </row>
    <row r="290" spans="1:15" x14ac:dyDescent="0.3">
      <c r="A290" t="s">
        <v>14</v>
      </c>
      <c r="B290" t="s">
        <v>237</v>
      </c>
      <c r="C290" t="s">
        <v>236</v>
      </c>
      <c r="D290" s="276" t="s">
        <v>11</v>
      </c>
      <c r="E290" t="s">
        <v>12</v>
      </c>
      <c r="F290" t="str">
        <f t="shared" si="74"/>
        <v>DST01162199</v>
      </c>
      <c r="G290" t="str">
        <f t="shared" si="75"/>
        <v>DST011621</v>
      </c>
      <c r="H290" s="264">
        <f>SUMIF('OBW Data Filtered'!$E:$E,'Operating Budget Worksheet'!$G290,'OBW Data Filtered'!F:F)</f>
        <v>0</v>
      </c>
      <c r="I290" s="264">
        <f>SUMIF('OBW Data Filtered'!$E:$E,'Operating Budget Worksheet'!$G290,'OBW Data Filtered'!G:G)</f>
        <v>18.95</v>
      </c>
      <c r="J290" s="264">
        <f>SUMIF('OBW Data Filtered'!$E:$E,'Operating Budget Worksheet'!$G290,'OBW Data Filtered'!H:H)</f>
        <v>0</v>
      </c>
      <c r="K290" s="1">
        <v>23.49</v>
      </c>
      <c r="L290" s="252">
        <v>23.49</v>
      </c>
      <c r="M290" t="s">
        <v>41</v>
      </c>
      <c r="N290" t="s">
        <v>58</v>
      </c>
      <c r="O290" s="5"/>
    </row>
    <row r="291" spans="1:15" x14ac:dyDescent="0.3">
      <c r="A291" t="s">
        <v>14</v>
      </c>
      <c r="B291" t="s">
        <v>237</v>
      </c>
      <c r="C291" t="s">
        <v>236</v>
      </c>
      <c r="D291" s="276" t="s">
        <v>16</v>
      </c>
      <c r="E291" t="s">
        <v>17</v>
      </c>
      <c r="F291" t="str">
        <f t="shared" si="74"/>
        <v>DST01162299</v>
      </c>
      <c r="G291" t="str">
        <f t="shared" si="75"/>
        <v>DST011622</v>
      </c>
      <c r="H291" s="264">
        <f>SUMIF('OBW Data Filtered'!$E:$E,'Operating Budget Worksheet'!$G291,'OBW Data Filtered'!F:F)</f>
        <v>1285.3900000000001</v>
      </c>
      <c r="I291" s="264">
        <f>SUMIF('OBW Data Filtered'!$E:$E,'Operating Budget Worksheet'!$G291,'OBW Data Filtered'!G:G)</f>
        <v>1883.4399999999998</v>
      </c>
      <c r="J291" s="264">
        <f>SUMIF('OBW Data Filtered'!$E:$E,'Operating Budget Worksheet'!$G291,'OBW Data Filtered'!H:H)</f>
        <v>2524.6800000000003</v>
      </c>
      <c r="K291" s="1">
        <v>1939.75</v>
      </c>
      <c r="L291" s="252">
        <v>1939.75</v>
      </c>
      <c r="M291" t="s">
        <v>41</v>
      </c>
      <c r="N291" t="s">
        <v>58</v>
      </c>
      <c r="O291" s="5"/>
    </row>
    <row r="292" spans="1:15" x14ac:dyDescent="0.3">
      <c r="A292" t="s">
        <v>14</v>
      </c>
      <c r="B292" t="s">
        <v>237</v>
      </c>
      <c r="C292" t="s">
        <v>236</v>
      </c>
      <c r="D292" s="276" t="s">
        <v>18</v>
      </c>
      <c r="E292" t="s">
        <v>19</v>
      </c>
      <c r="F292" t="str">
        <f t="shared" si="74"/>
        <v>DST01162399</v>
      </c>
      <c r="G292" t="str">
        <f t="shared" si="75"/>
        <v>DST011623</v>
      </c>
      <c r="H292" s="264">
        <f>SUMIF('OBW Data Filtered'!$E:$E,'Operating Budget Worksheet'!$G292,'OBW Data Filtered'!F:F)</f>
        <v>1685.7099999999998</v>
      </c>
      <c r="I292" s="264">
        <f>SUMIF('OBW Data Filtered'!$E:$E,'Operating Budget Worksheet'!$G292,'OBW Data Filtered'!G:G)</f>
        <v>1834.6799999999998</v>
      </c>
      <c r="J292" s="264">
        <f>SUMIF('OBW Data Filtered'!$E:$E,'Operating Budget Worksheet'!$G292,'OBW Data Filtered'!H:H)</f>
        <v>1620.6100000000001</v>
      </c>
      <c r="K292" s="1">
        <v>1563.81</v>
      </c>
      <c r="L292" s="252">
        <v>1563.81</v>
      </c>
      <c r="M292" t="s">
        <v>41</v>
      </c>
      <c r="N292" t="s">
        <v>58</v>
      </c>
      <c r="O292" s="5"/>
    </row>
    <row r="293" spans="1:15" x14ac:dyDescent="0.3">
      <c r="A293" t="s">
        <v>14</v>
      </c>
      <c r="B293" t="s">
        <v>237</v>
      </c>
      <c r="C293" t="s">
        <v>236</v>
      </c>
      <c r="D293" s="276" t="s">
        <v>20</v>
      </c>
      <c r="E293" t="s">
        <v>21</v>
      </c>
      <c r="F293" t="str">
        <f t="shared" si="74"/>
        <v>DST01162499</v>
      </c>
      <c r="G293" t="str">
        <f t="shared" si="75"/>
        <v>DST011624</v>
      </c>
      <c r="H293" s="264">
        <f>SUMIF('OBW Data Filtered'!$E:$E,'Operating Budget Worksheet'!$G293,'OBW Data Filtered'!F:F)</f>
        <v>39804.489999999991</v>
      </c>
      <c r="I293" s="264">
        <f>SUMIF('OBW Data Filtered'!$E:$E,'Operating Budget Worksheet'!$G293,'OBW Data Filtered'!G:G)</f>
        <v>27216.83</v>
      </c>
      <c r="J293" s="264">
        <f>SUMIF('OBW Data Filtered'!$E:$E,'Operating Budget Worksheet'!$G293,'OBW Data Filtered'!H:H)</f>
        <v>19964.39</v>
      </c>
      <c r="K293" s="1">
        <v>23275</v>
      </c>
      <c r="L293" s="252">
        <v>23275</v>
      </c>
      <c r="M293" t="s">
        <v>41</v>
      </c>
      <c r="N293" t="s">
        <v>58</v>
      </c>
      <c r="O293" s="5"/>
    </row>
    <row r="294" spans="1:15" x14ac:dyDescent="0.3">
      <c r="A294" t="s">
        <v>14</v>
      </c>
      <c r="B294" t="s">
        <v>237</v>
      </c>
      <c r="C294" t="s">
        <v>236</v>
      </c>
      <c r="D294" s="276" t="s">
        <v>43</v>
      </c>
      <c r="E294" t="s">
        <v>44</v>
      </c>
      <c r="F294" t="str">
        <f t="shared" ref="F294:F295" si="86">CONCATENATE(C294,D294)</f>
        <v>DST01162799</v>
      </c>
      <c r="G294" t="str">
        <f t="shared" ref="G294:G295" si="87">CONCATENATE(C294,LEFT(D294,3))</f>
        <v>DST011627</v>
      </c>
      <c r="H294" s="264">
        <f>SUMIF('OBW Data Filtered'!$E:$E,'Operating Budget Worksheet'!$G294,'OBW Data Filtered'!F:F)</f>
        <v>0</v>
      </c>
      <c r="I294" s="264">
        <f>SUMIF('OBW Data Filtered'!$E:$E,'Operating Budget Worksheet'!$G294,'OBW Data Filtered'!G:G)</f>
        <v>0</v>
      </c>
      <c r="J294" s="264">
        <f>SUMIF('OBW Data Filtered'!$E:$E,'Operating Budget Worksheet'!$G294,'OBW Data Filtered'!H:H)</f>
        <v>1158.5999999999999</v>
      </c>
      <c r="L294" s="252"/>
      <c r="M294" t="s">
        <v>41</v>
      </c>
      <c r="N294" t="s">
        <v>58</v>
      </c>
      <c r="O294" s="5"/>
    </row>
    <row r="295" spans="1:15" x14ac:dyDescent="0.3">
      <c r="A295" t="s">
        <v>14</v>
      </c>
      <c r="B295" t="s">
        <v>237</v>
      </c>
      <c r="C295" t="s">
        <v>236</v>
      </c>
      <c r="D295" s="276" t="s">
        <v>28</v>
      </c>
      <c r="E295" t="s">
        <v>29</v>
      </c>
      <c r="F295" t="str">
        <f t="shared" si="86"/>
        <v>DST01162899</v>
      </c>
      <c r="G295" t="str">
        <f t="shared" si="87"/>
        <v>DST011628</v>
      </c>
      <c r="H295" s="264">
        <f>SUMIF('OBW Data Filtered'!$E:$E,'Operating Budget Worksheet'!$G295,'OBW Data Filtered'!F:F)</f>
        <v>0</v>
      </c>
      <c r="I295" s="264">
        <f>SUMIF('OBW Data Filtered'!$E:$E,'Operating Budget Worksheet'!$G295,'OBW Data Filtered'!G:G)</f>
        <v>70.8</v>
      </c>
      <c r="J295" s="264">
        <f>SUMIF('OBW Data Filtered'!$E:$E,'Operating Budget Worksheet'!$G295,'OBW Data Filtered'!H:H)</f>
        <v>0</v>
      </c>
      <c r="L295" s="252"/>
      <c r="M295" t="s">
        <v>41</v>
      </c>
      <c r="N295" t="s">
        <v>58</v>
      </c>
      <c r="O295" s="5"/>
    </row>
    <row r="296" spans="1:15" x14ac:dyDescent="0.3">
      <c r="A296" t="s">
        <v>14</v>
      </c>
      <c r="B296" t="s">
        <v>13</v>
      </c>
      <c r="C296" t="s">
        <v>238</v>
      </c>
      <c r="D296" s="276" t="s">
        <v>16</v>
      </c>
      <c r="E296" t="s">
        <v>17</v>
      </c>
      <c r="F296" t="str">
        <f t="shared" si="74"/>
        <v>DST05162299</v>
      </c>
      <c r="G296" t="str">
        <f t="shared" si="75"/>
        <v>DST051622</v>
      </c>
      <c r="H296" s="264">
        <f>SUMIF('OBW Data Filtered'!$E:$E,'Operating Budget Worksheet'!$G296,'OBW Data Filtered'!F:F)</f>
        <v>212.6</v>
      </c>
      <c r="I296" s="264">
        <f>SUMIF('OBW Data Filtered'!$E:$E,'Operating Budget Worksheet'!$G296,'OBW Data Filtered'!G:G)</f>
        <v>7.1</v>
      </c>
      <c r="J296" s="264">
        <f>SUMIF('OBW Data Filtered'!$E:$E,'Operating Budget Worksheet'!$G296,'OBW Data Filtered'!H:H)</f>
        <v>0.1</v>
      </c>
      <c r="K296" s="1">
        <v>200</v>
      </c>
      <c r="L296" s="252">
        <v>200</v>
      </c>
      <c r="M296" t="s">
        <v>13</v>
      </c>
      <c r="N296" t="s">
        <v>13</v>
      </c>
      <c r="O296" s="5"/>
    </row>
    <row r="297" spans="1:15" x14ac:dyDescent="0.3">
      <c r="A297" t="s">
        <v>14</v>
      </c>
      <c r="B297" t="s">
        <v>13</v>
      </c>
      <c r="C297" t="s">
        <v>238</v>
      </c>
      <c r="D297" s="276" t="s">
        <v>18</v>
      </c>
      <c r="E297" t="s">
        <v>19</v>
      </c>
      <c r="F297" t="str">
        <f t="shared" si="74"/>
        <v>DST05162399</v>
      </c>
      <c r="G297" t="str">
        <f t="shared" si="75"/>
        <v>DST051623</v>
      </c>
      <c r="H297" s="264">
        <f>SUMIF('OBW Data Filtered'!$E:$E,'Operating Budget Worksheet'!$G297,'OBW Data Filtered'!F:F)</f>
        <v>1144.42</v>
      </c>
      <c r="I297" s="264">
        <f>SUMIF('OBW Data Filtered'!$E:$E,'Operating Budget Worksheet'!$G297,'OBW Data Filtered'!G:G)</f>
        <v>792.32</v>
      </c>
      <c r="J297" s="264">
        <f>SUMIF('OBW Data Filtered'!$E:$E,'Operating Budget Worksheet'!$G297,'OBW Data Filtered'!H:H)</f>
        <v>726</v>
      </c>
      <c r="K297" s="1">
        <v>1068.92</v>
      </c>
      <c r="L297" s="252">
        <v>1068.92</v>
      </c>
      <c r="M297" t="s">
        <v>13</v>
      </c>
      <c r="N297" t="s">
        <v>13</v>
      </c>
      <c r="O297" s="5"/>
    </row>
    <row r="298" spans="1:15" x14ac:dyDescent="0.3">
      <c r="A298" t="s">
        <v>14</v>
      </c>
      <c r="B298" t="s">
        <v>13</v>
      </c>
      <c r="C298" t="s">
        <v>238</v>
      </c>
      <c r="D298" s="276" t="s">
        <v>20</v>
      </c>
      <c r="E298" t="s">
        <v>21</v>
      </c>
      <c r="F298" t="str">
        <f t="shared" si="74"/>
        <v>DST05162499</v>
      </c>
      <c r="G298" t="str">
        <f t="shared" si="75"/>
        <v>DST051624</v>
      </c>
      <c r="H298" s="264">
        <f>SUMIF('OBW Data Filtered'!$E:$E,'Operating Budget Worksheet'!$G298,'OBW Data Filtered'!F:F)</f>
        <v>1354.5300000000002</v>
      </c>
      <c r="I298" s="264">
        <f>SUMIF('OBW Data Filtered'!$E:$E,'Operating Budget Worksheet'!$G298,'OBW Data Filtered'!G:G)</f>
        <v>301.74</v>
      </c>
      <c r="J298" s="264">
        <f>SUMIF('OBW Data Filtered'!$E:$E,'Operating Budget Worksheet'!$G298,'OBW Data Filtered'!H:H)</f>
        <v>1301.94</v>
      </c>
      <c r="K298" s="1">
        <v>1000</v>
      </c>
      <c r="L298" s="252">
        <v>1000</v>
      </c>
      <c r="M298" t="s">
        <v>13</v>
      </c>
      <c r="N298" t="s">
        <v>13</v>
      </c>
      <c r="O298" s="5"/>
    </row>
    <row r="299" spans="1:15" x14ac:dyDescent="0.3">
      <c r="A299" t="s">
        <v>14</v>
      </c>
      <c r="B299" t="s">
        <v>13</v>
      </c>
      <c r="C299" t="s">
        <v>238</v>
      </c>
      <c r="D299" s="276" t="s">
        <v>28</v>
      </c>
      <c r="E299" t="s">
        <v>29</v>
      </c>
      <c r="F299" t="str">
        <f t="shared" si="74"/>
        <v>DST05162899</v>
      </c>
      <c r="G299" t="str">
        <f t="shared" si="75"/>
        <v>DST051628</v>
      </c>
      <c r="H299" s="264">
        <f>SUMIF('OBW Data Filtered'!$E:$E,'Operating Budget Worksheet'!$G299,'OBW Data Filtered'!F:F)</f>
        <v>1000</v>
      </c>
      <c r="I299" s="264">
        <f>SUMIF('OBW Data Filtered'!$E:$E,'Operating Budget Worksheet'!$G299,'OBW Data Filtered'!G:G)</f>
        <v>500</v>
      </c>
      <c r="J299" s="264">
        <f>SUMIF('OBW Data Filtered'!$E:$E,'Operating Budget Worksheet'!$G299,'OBW Data Filtered'!H:H)</f>
        <v>0</v>
      </c>
      <c r="K299" s="1">
        <v>500</v>
      </c>
      <c r="L299" s="252">
        <v>500</v>
      </c>
      <c r="M299" t="s">
        <v>13</v>
      </c>
      <c r="N299" t="s">
        <v>13</v>
      </c>
      <c r="O299" s="5"/>
    </row>
    <row r="300" spans="1:15" x14ac:dyDescent="0.3">
      <c r="A300" t="s">
        <v>14</v>
      </c>
      <c r="B300" t="s">
        <v>13</v>
      </c>
      <c r="C300" t="s">
        <v>238</v>
      </c>
      <c r="D300" s="276" t="s">
        <v>11</v>
      </c>
      <c r="E300" t="s">
        <v>12</v>
      </c>
      <c r="F300" t="str">
        <f t="shared" ref="F300" si="88">CONCATENATE(C300,D300)</f>
        <v>DST05162199</v>
      </c>
      <c r="G300" t="str">
        <f t="shared" ref="G300" si="89">CONCATENATE(C300,LEFT(D300,3))</f>
        <v>DST051621</v>
      </c>
      <c r="H300" s="264">
        <f>SUMIF('OBW Data Filtered'!$E:$E,'Operating Budget Worksheet'!$G300,'OBW Data Filtered'!F:F)</f>
        <v>698.6</v>
      </c>
      <c r="I300" s="264">
        <f>SUMIF('OBW Data Filtered'!$E:$E,'Operating Budget Worksheet'!$G300,'OBW Data Filtered'!G:G)</f>
        <v>500</v>
      </c>
      <c r="J300" s="264">
        <f>SUMIF('OBW Data Filtered'!$E:$E,'Operating Budget Worksheet'!$G300,'OBW Data Filtered'!H:H)</f>
        <v>1600</v>
      </c>
      <c r="L300" s="252"/>
      <c r="M300" t="s">
        <v>13</v>
      </c>
      <c r="N300" t="s">
        <v>13</v>
      </c>
      <c r="O300" s="5"/>
    </row>
    <row r="301" spans="1:15" x14ac:dyDescent="0.3">
      <c r="A301" t="s">
        <v>31</v>
      </c>
      <c r="B301" t="s">
        <v>240</v>
      </c>
      <c r="C301" t="s">
        <v>239</v>
      </c>
      <c r="D301" s="276" t="s">
        <v>16</v>
      </c>
      <c r="E301" t="s">
        <v>17</v>
      </c>
      <c r="F301" t="str">
        <f t="shared" si="74"/>
        <v>DTC04162299</v>
      </c>
      <c r="G301" t="str">
        <f t="shared" si="75"/>
        <v>DTC041622</v>
      </c>
      <c r="H301" s="264">
        <f>SUMIF('OBW Data Filtered'!$E:$E,'Operating Budget Worksheet'!$G301,'OBW Data Filtered'!F:F)</f>
        <v>2459.9700000000003</v>
      </c>
      <c r="I301" s="264">
        <f>SUMIF('OBW Data Filtered'!$E:$E,'Operating Budget Worksheet'!$G301,'OBW Data Filtered'!G:G)</f>
        <v>2073.1999999999998</v>
      </c>
      <c r="J301" s="264">
        <f>SUMIF('OBW Data Filtered'!$E:$E,'Operating Budget Worksheet'!$G301,'OBW Data Filtered'!H:H)</f>
        <v>418.71999999999997</v>
      </c>
      <c r="K301" s="1">
        <v>475</v>
      </c>
      <c r="L301" s="252">
        <v>475</v>
      </c>
      <c r="M301" t="s">
        <v>30</v>
      </c>
      <c r="N301" t="s">
        <v>181</v>
      </c>
      <c r="O301" s="5"/>
    </row>
    <row r="302" spans="1:15" x14ac:dyDescent="0.3">
      <c r="A302" t="s">
        <v>31</v>
      </c>
      <c r="B302" t="s">
        <v>240</v>
      </c>
      <c r="C302" t="s">
        <v>239</v>
      </c>
      <c r="D302" s="276" t="s">
        <v>18</v>
      </c>
      <c r="E302" t="s">
        <v>19</v>
      </c>
      <c r="F302" t="str">
        <f t="shared" si="74"/>
        <v>DTC04162399</v>
      </c>
      <c r="G302" t="str">
        <f t="shared" si="75"/>
        <v>DTC041623</v>
      </c>
      <c r="H302" s="264">
        <f>SUMIF('OBW Data Filtered'!$E:$E,'Operating Budget Worksheet'!$G302,'OBW Data Filtered'!F:F)</f>
        <v>5390.57</v>
      </c>
      <c r="I302" s="264">
        <f>SUMIF('OBW Data Filtered'!$E:$E,'Operating Budget Worksheet'!$G302,'OBW Data Filtered'!G:G)</f>
        <v>396</v>
      </c>
      <c r="J302" s="264">
        <f>SUMIF('OBW Data Filtered'!$E:$E,'Operating Budget Worksheet'!$G302,'OBW Data Filtered'!H:H)</f>
        <v>363</v>
      </c>
      <c r="K302" s="1">
        <v>1472.5</v>
      </c>
      <c r="L302" s="252">
        <v>1472.5</v>
      </c>
      <c r="M302" t="s">
        <v>30</v>
      </c>
      <c r="N302" t="s">
        <v>181</v>
      </c>
      <c r="O302" s="5"/>
    </row>
    <row r="303" spans="1:15" x14ac:dyDescent="0.3">
      <c r="A303" t="s">
        <v>31</v>
      </c>
      <c r="B303" t="s">
        <v>240</v>
      </c>
      <c r="C303" t="s">
        <v>239</v>
      </c>
      <c r="D303" s="276" t="s">
        <v>22</v>
      </c>
      <c r="E303" t="s">
        <v>23</v>
      </c>
      <c r="F303" t="str">
        <f t="shared" si="74"/>
        <v>DTC04162750</v>
      </c>
      <c r="G303" t="str">
        <f t="shared" si="75"/>
        <v>DTC041627</v>
      </c>
      <c r="H303" s="264">
        <f>SUMIF('OBW Data Filtered'!$E:$E,'Operating Budget Worksheet'!$G303,'OBW Data Filtered'!F:F)</f>
        <v>1080.96</v>
      </c>
      <c r="I303" s="264">
        <f>SUMIF('OBW Data Filtered'!$E:$E,'Operating Budget Worksheet'!$G303,'OBW Data Filtered'!G:G)</f>
        <v>2555.5500000000002</v>
      </c>
      <c r="J303" s="264">
        <f>SUMIF('OBW Data Filtered'!$E:$E,'Operating Budget Worksheet'!$G303,'OBW Data Filtered'!H:H)</f>
        <v>1872.76</v>
      </c>
      <c r="K303" s="1">
        <v>2660</v>
      </c>
      <c r="L303" s="252">
        <v>2660</v>
      </c>
      <c r="M303" t="s">
        <v>30</v>
      </c>
      <c r="N303" t="s">
        <v>181</v>
      </c>
      <c r="O303" s="5"/>
    </row>
    <row r="304" spans="1:15" x14ac:dyDescent="0.3">
      <c r="A304" t="s">
        <v>31</v>
      </c>
      <c r="B304" t="s">
        <v>240</v>
      </c>
      <c r="C304" t="s">
        <v>239</v>
      </c>
      <c r="D304" s="276" t="s">
        <v>28</v>
      </c>
      <c r="E304" t="s">
        <v>29</v>
      </c>
      <c r="F304" t="str">
        <f t="shared" ref="F304" si="90">CONCATENATE(C304,D304)</f>
        <v>DTC04162899</v>
      </c>
      <c r="G304" t="str">
        <f t="shared" ref="G304" si="91">CONCATENATE(C304,LEFT(D304,3))</f>
        <v>DTC041628</v>
      </c>
      <c r="H304" s="264">
        <f>SUMIF('OBW Data Filtered'!$E:$E,'Operating Budget Worksheet'!$G304,'OBW Data Filtered'!F:F)</f>
        <v>2273</v>
      </c>
      <c r="I304" s="264">
        <f>SUMIF('OBW Data Filtered'!$E:$E,'Operating Budget Worksheet'!$G304,'OBW Data Filtered'!G:G)</f>
        <v>0</v>
      </c>
      <c r="J304" s="264">
        <f>SUMIF('OBW Data Filtered'!$E:$E,'Operating Budget Worksheet'!$G304,'OBW Data Filtered'!H:H)</f>
        <v>0</v>
      </c>
      <c r="L304" s="252"/>
      <c r="M304" t="s">
        <v>30</v>
      </c>
      <c r="N304" t="s">
        <v>181</v>
      </c>
      <c r="O304" s="5"/>
    </row>
    <row r="305" spans="1:15" x14ac:dyDescent="0.3">
      <c r="A305" t="s">
        <v>69</v>
      </c>
      <c r="B305" t="s">
        <v>242</v>
      </c>
      <c r="C305" t="s">
        <v>241</v>
      </c>
      <c r="D305" s="276" t="s">
        <v>16</v>
      </c>
      <c r="E305" t="s">
        <v>17</v>
      </c>
      <c r="F305" t="str">
        <f t="shared" si="74"/>
        <v>DTS05162299</v>
      </c>
      <c r="G305" t="str">
        <f t="shared" si="75"/>
        <v>DTS051622</v>
      </c>
      <c r="H305" s="264">
        <f>SUMIF('OBW Data Filtered'!$E:$E,'Operating Budget Worksheet'!$G305,'OBW Data Filtered'!F:F)</f>
        <v>15801.250000000002</v>
      </c>
      <c r="I305" s="264">
        <f>SUMIF('OBW Data Filtered'!$E:$E,'Operating Budget Worksheet'!$G305,'OBW Data Filtered'!G:G)</f>
        <v>12542.23</v>
      </c>
      <c r="J305" s="264">
        <f>SUMIF('OBW Data Filtered'!$E:$E,'Operating Budget Worksheet'!$G305,'OBW Data Filtered'!H:H)</f>
        <v>16348.32</v>
      </c>
      <c r="K305" s="1">
        <v>12694.7</v>
      </c>
      <c r="L305" s="252">
        <v>12694.7</v>
      </c>
      <c r="M305" t="s">
        <v>13</v>
      </c>
      <c r="N305" t="s">
        <v>242</v>
      </c>
      <c r="O305" s="5"/>
    </row>
    <row r="306" spans="1:15" x14ac:dyDescent="0.3">
      <c r="A306" t="s">
        <v>69</v>
      </c>
      <c r="B306" t="s">
        <v>242</v>
      </c>
      <c r="C306" t="s">
        <v>241</v>
      </c>
      <c r="D306" s="276" t="s">
        <v>11</v>
      </c>
      <c r="E306" t="s">
        <v>12</v>
      </c>
      <c r="F306" t="str">
        <f t="shared" ref="F306:F310" si="92">CONCATENATE(C306,D306)</f>
        <v>DTS05162199</v>
      </c>
      <c r="G306" t="str">
        <f t="shared" ref="G306:G310" si="93">CONCATENATE(C306,LEFT(D306,3))</f>
        <v>DTS051621</v>
      </c>
      <c r="H306" s="264">
        <f>SUMIF('OBW Data Filtered'!$E:$E,'Operating Budget Worksheet'!$G306,'OBW Data Filtered'!F:F)</f>
        <v>76.64</v>
      </c>
      <c r="I306" s="264">
        <f>SUMIF('OBW Data Filtered'!$E:$E,'Operating Budget Worksheet'!$G306,'OBW Data Filtered'!G:G)</f>
        <v>69.77</v>
      </c>
      <c r="J306" s="264">
        <f>SUMIF('OBW Data Filtered'!$E:$E,'Operating Budget Worksheet'!$G306,'OBW Data Filtered'!H:H)</f>
        <v>26.74</v>
      </c>
      <c r="L306" s="252"/>
      <c r="M306" t="s">
        <v>13</v>
      </c>
      <c r="N306" t="s">
        <v>242</v>
      </c>
      <c r="O306" s="5"/>
    </row>
    <row r="307" spans="1:15" x14ac:dyDescent="0.3">
      <c r="A307" t="s">
        <v>69</v>
      </c>
      <c r="B307" t="s">
        <v>242</v>
      </c>
      <c r="C307" t="s">
        <v>241</v>
      </c>
      <c r="D307" s="276" t="s">
        <v>18</v>
      </c>
      <c r="E307" t="s">
        <v>19</v>
      </c>
      <c r="F307" t="str">
        <f t="shared" si="92"/>
        <v>DTS05162399</v>
      </c>
      <c r="G307" t="str">
        <f t="shared" si="93"/>
        <v>DTS051623</v>
      </c>
      <c r="H307" s="264">
        <f>SUMIF('OBW Data Filtered'!$E:$E,'Operating Budget Worksheet'!$G307,'OBW Data Filtered'!F:F)</f>
        <v>1180.42</v>
      </c>
      <c r="I307" s="264">
        <f>SUMIF('OBW Data Filtered'!$E:$E,'Operating Budget Worksheet'!$G307,'OBW Data Filtered'!G:G)</f>
        <v>1554.5</v>
      </c>
      <c r="J307" s="264">
        <f>SUMIF('OBW Data Filtered'!$E:$E,'Operating Budget Worksheet'!$G307,'OBW Data Filtered'!H:H)</f>
        <v>1444.22</v>
      </c>
      <c r="L307" s="252"/>
      <c r="M307" t="s">
        <v>13</v>
      </c>
      <c r="N307" t="s">
        <v>242</v>
      </c>
      <c r="O307" s="5"/>
    </row>
    <row r="308" spans="1:15" x14ac:dyDescent="0.3">
      <c r="A308" t="s">
        <v>69</v>
      </c>
      <c r="B308" t="s">
        <v>242</v>
      </c>
      <c r="C308" t="s">
        <v>241</v>
      </c>
      <c r="D308" s="276" t="s">
        <v>20</v>
      </c>
      <c r="E308" t="s">
        <v>21</v>
      </c>
      <c r="F308" t="str">
        <f t="shared" si="92"/>
        <v>DTS05162499</v>
      </c>
      <c r="G308" t="str">
        <f t="shared" si="93"/>
        <v>DTS051624</v>
      </c>
      <c r="H308" s="264">
        <f>SUMIF('OBW Data Filtered'!$E:$E,'Operating Budget Worksheet'!$G308,'OBW Data Filtered'!F:F)</f>
        <v>0</v>
      </c>
      <c r="I308" s="264">
        <f>SUMIF('OBW Data Filtered'!$E:$E,'Operating Budget Worksheet'!$G308,'OBW Data Filtered'!G:G)</f>
        <v>0</v>
      </c>
      <c r="J308" s="264">
        <f>SUMIF('OBW Data Filtered'!$E:$E,'Operating Budget Worksheet'!$G308,'OBW Data Filtered'!H:H)</f>
        <v>62.03</v>
      </c>
      <c r="L308" s="252"/>
      <c r="M308" t="s">
        <v>13</v>
      </c>
      <c r="N308" t="s">
        <v>242</v>
      </c>
      <c r="O308" s="5"/>
    </row>
    <row r="309" spans="1:15" x14ac:dyDescent="0.3">
      <c r="A309" t="s">
        <v>69</v>
      </c>
      <c r="B309" t="s">
        <v>242</v>
      </c>
      <c r="C309" t="s">
        <v>241</v>
      </c>
      <c r="D309" s="276" t="s">
        <v>43</v>
      </c>
      <c r="E309" t="s">
        <v>44</v>
      </c>
      <c r="F309" t="str">
        <f t="shared" si="92"/>
        <v>DTS05162799</v>
      </c>
      <c r="G309" t="str">
        <f t="shared" si="93"/>
        <v>DTS051627</v>
      </c>
      <c r="H309" s="264">
        <f>SUMIF('OBW Data Filtered'!$E:$E,'Operating Budget Worksheet'!$G309,'OBW Data Filtered'!F:F)</f>
        <v>0</v>
      </c>
      <c r="I309" s="264">
        <f>SUMIF('OBW Data Filtered'!$E:$E,'Operating Budget Worksheet'!$G309,'OBW Data Filtered'!G:G)</f>
        <v>0</v>
      </c>
      <c r="J309" s="264">
        <f>SUMIF('OBW Data Filtered'!$E:$E,'Operating Budget Worksheet'!$G309,'OBW Data Filtered'!H:H)</f>
        <v>60</v>
      </c>
      <c r="L309" s="252"/>
      <c r="M309" t="s">
        <v>13</v>
      </c>
      <c r="N309" t="s">
        <v>242</v>
      </c>
      <c r="O309" s="5"/>
    </row>
    <row r="310" spans="1:15" x14ac:dyDescent="0.3">
      <c r="A310" t="s">
        <v>69</v>
      </c>
      <c r="B310" t="s">
        <v>242</v>
      </c>
      <c r="C310" t="s">
        <v>241</v>
      </c>
      <c r="D310" s="276" t="s">
        <v>28</v>
      </c>
      <c r="E310" t="s">
        <v>29</v>
      </c>
      <c r="F310" t="str">
        <f t="shared" si="92"/>
        <v>DTS05162899</v>
      </c>
      <c r="G310" t="str">
        <f t="shared" si="93"/>
        <v>DTS051628</v>
      </c>
      <c r="H310" s="264">
        <f>SUMIF('OBW Data Filtered'!$E:$E,'Operating Budget Worksheet'!$G310,'OBW Data Filtered'!F:F)</f>
        <v>1079.48</v>
      </c>
      <c r="I310" s="264">
        <f>SUMIF('OBW Data Filtered'!$E:$E,'Operating Budget Worksheet'!$G310,'OBW Data Filtered'!G:G)</f>
        <v>0</v>
      </c>
      <c r="J310" s="264">
        <f>SUMIF('OBW Data Filtered'!$E:$E,'Operating Budget Worksheet'!$G310,'OBW Data Filtered'!H:H)</f>
        <v>880</v>
      </c>
      <c r="L310" s="252"/>
      <c r="M310" t="s">
        <v>13</v>
      </c>
      <c r="N310" t="s">
        <v>242</v>
      </c>
      <c r="O310" s="5"/>
    </row>
    <row r="311" spans="1:15" x14ac:dyDescent="0.3">
      <c r="A311" t="s">
        <v>69</v>
      </c>
      <c r="B311" t="s">
        <v>244</v>
      </c>
      <c r="C311" t="s">
        <v>243</v>
      </c>
      <c r="D311" s="276" t="s">
        <v>16</v>
      </c>
      <c r="E311" t="s">
        <v>17</v>
      </c>
      <c r="F311" t="str">
        <f t="shared" si="74"/>
        <v>DVB05162299</v>
      </c>
      <c r="G311" t="str">
        <f t="shared" si="75"/>
        <v>DVB051622</v>
      </c>
      <c r="H311" s="264">
        <f>SUMIF('OBW Data Filtered'!$E:$E,'Operating Budget Worksheet'!$G311,'OBW Data Filtered'!F:F)</f>
        <v>11571.960000000001</v>
      </c>
      <c r="I311" s="264">
        <f>SUMIF('OBW Data Filtered'!$E:$E,'Operating Budget Worksheet'!$G311,'OBW Data Filtered'!G:G)</f>
        <v>7589.04</v>
      </c>
      <c r="J311" s="264">
        <f>SUMIF('OBW Data Filtered'!$E:$E,'Operating Budget Worksheet'!$G311,'OBW Data Filtered'!H:H)</f>
        <v>10806.579999999998</v>
      </c>
      <c r="K311" s="1">
        <v>10362</v>
      </c>
      <c r="L311" s="252">
        <v>10362</v>
      </c>
      <c r="M311" t="s">
        <v>13</v>
      </c>
      <c r="N311" t="s">
        <v>245</v>
      </c>
      <c r="O311" s="5"/>
    </row>
    <row r="312" spans="1:15" x14ac:dyDescent="0.3">
      <c r="A312" t="s">
        <v>69</v>
      </c>
      <c r="B312" t="s">
        <v>244</v>
      </c>
      <c r="C312" t="s">
        <v>243</v>
      </c>
      <c r="D312" s="276" t="s">
        <v>222</v>
      </c>
      <c r="E312" t="s">
        <v>223</v>
      </c>
      <c r="F312" t="str">
        <f t="shared" si="74"/>
        <v>DVB05162304</v>
      </c>
      <c r="G312" t="str">
        <f t="shared" si="75"/>
        <v>DVB051623</v>
      </c>
      <c r="H312" s="264">
        <f>SUMIF('OBW Data Filtered'!$E:$E,'Operating Budget Worksheet'!$G312,'OBW Data Filtered'!F:F)</f>
        <v>695.3599999999999</v>
      </c>
      <c r="I312" s="264">
        <f>SUMIF('OBW Data Filtered'!$E:$E,'Operating Budget Worksheet'!$G312,'OBW Data Filtered'!G:G)</f>
        <v>438.96000000000004</v>
      </c>
      <c r="J312" s="264">
        <f>SUMIF('OBW Data Filtered'!$E:$E,'Operating Budget Worksheet'!$G312,'OBW Data Filtered'!H:H)</f>
        <v>97.84</v>
      </c>
      <c r="K312" s="1">
        <v>10</v>
      </c>
      <c r="L312" s="252">
        <v>10</v>
      </c>
      <c r="M312" t="s">
        <v>13</v>
      </c>
      <c r="N312" t="s">
        <v>245</v>
      </c>
      <c r="O312" s="5"/>
    </row>
    <row r="313" spans="1:15" x14ac:dyDescent="0.3">
      <c r="A313" t="s">
        <v>69</v>
      </c>
      <c r="B313" t="s">
        <v>244</v>
      </c>
      <c r="C313" t="s">
        <v>243</v>
      </c>
      <c r="D313" s="276" t="s">
        <v>20</v>
      </c>
      <c r="E313" t="s">
        <v>21</v>
      </c>
      <c r="F313" t="str">
        <f t="shared" si="74"/>
        <v>DVB05162499</v>
      </c>
      <c r="G313" t="str">
        <f t="shared" si="75"/>
        <v>DVB051624</v>
      </c>
      <c r="H313" s="264">
        <f>SUMIF('OBW Data Filtered'!$E:$E,'Operating Budget Worksheet'!$G313,'OBW Data Filtered'!F:F)</f>
        <v>23445.059999999998</v>
      </c>
      <c r="I313" s="264">
        <f>SUMIF('OBW Data Filtered'!$E:$E,'Operating Budget Worksheet'!$G313,'OBW Data Filtered'!G:G)</f>
        <v>27900.32</v>
      </c>
      <c r="J313" s="264">
        <f>SUMIF('OBW Data Filtered'!$E:$E,'Operating Budget Worksheet'!$G313,'OBW Data Filtered'!H:H)</f>
        <v>33519.839999999997</v>
      </c>
      <c r="K313" s="1">
        <v>13275.64</v>
      </c>
      <c r="L313" s="252">
        <v>13275.64</v>
      </c>
      <c r="M313" t="s">
        <v>13</v>
      </c>
      <c r="N313" t="s">
        <v>245</v>
      </c>
      <c r="O313" s="5"/>
    </row>
    <row r="314" spans="1:15" x14ac:dyDescent="0.3">
      <c r="A314" t="s">
        <v>69</v>
      </c>
      <c r="B314" t="s">
        <v>244</v>
      </c>
      <c r="C314" t="s">
        <v>243</v>
      </c>
      <c r="D314" s="276" t="s">
        <v>112</v>
      </c>
      <c r="E314" t="s">
        <v>113</v>
      </c>
      <c r="F314" t="str">
        <f t="shared" si="74"/>
        <v>DVB05162857</v>
      </c>
      <c r="G314" s="6" t="str">
        <f t="shared" si="75"/>
        <v>DVB051628</v>
      </c>
      <c r="H314" s="264">
        <f>SUMIF('OBW Data Filtered'!$E:$E,'Operating Budget Worksheet'!$G314,'OBW Data Filtered'!F:F)</f>
        <v>10227.029999999999</v>
      </c>
      <c r="I314" s="264">
        <f>SUMIF('OBW Data Filtered'!$E:$E,'Operating Budget Worksheet'!$G314,'OBW Data Filtered'!G:G)</f>
        <v>9434.09</v>
      </c>
      <c r="J314" s="264">
        <f>SUMIF('OBW Data Filtered'!$E:$E,'Operating Budget Worksheet'!$G314,'OBW Data Filtered'!H:H)</f>
        <v>7235.43</v>
      </c>
      <c r="K314" s="1">
        <v>3000</v>
      </c>
      <c r="L314" s="252">
        <v>3000</v>
      </c>
      <c r="M314" t="s">
        <v>13</v>
      </c>
      <c r="N314" t="s">
        <v>245</v>
      </c>
      <c r="O314" s="5"/>
    </row>
    <row r="315" spans="1:15" x14ac:dyDescent="0.3">
      <c r="A315" t="s">
        <v>69</v>
      </c>
      <c r="B315" t="s">
        <v>244</v>
      </c>
      <c r="C315" t="s">
        <v>243</v>
      </c>
      <c r="D315" s="276" t="s">
        <v>28</v>
      </c>
      <c r="E315" t="s">
        <v>29</v>
      </c>
      <c r="F315" t="str">
        <f t="shared" si="74"/>
        <v>DVB05162899</v>
      </c>
      <c r="G315" s="6" t="str">
        <f t="shared" si="75"/>
        <v>DVB051628</v>
      </c>
      <c r="I315" s="264"/>
      <c r="J315" s="264"/>
      <c r="K315" s="1">
        <v>5630</v>
      </c>
      <c r="L315" s="252">
        <v>5630</v>
      </c>
      <c r="M315" t="s">
        <v>13</v>
      </c>
      <c r="N315" t="s">
        <v>245</v>
      </c>
      <c r="O315" s="5"/>
    </row>
    <row r="316" spans="1:15" x14ac:dyDescent="0.3">
      <c r="A316" t="s">
        <v>69</v>
      </c>
      <c r="B316" t="s">
        <v>244</v>
      </c>
      <c r="C316" t="s">
        <v>243</v>
      </c>
      <c r="D316" s="276" t="s">
        <v>114</v>
      </c>
      <c r="E316" t="s">
        <v>115</v>
      </c>
      <c r="F316" t="str">
        <f t="shared" si="74"/>
        <v>DVB05162117H</v>
      </c>
      <c r="G316" t="str">
        <f t="shared" si="75"/>
        <v>DVB051621</v>
      </c>
      <c r="H316" s="264">
        <f>SUMIF('OBW Data Filtered'!$E:$E,'Operating Budget Worksheet'!$G316,'OBW Data Filtered'!F:F)</f>
        <v>14262.61</v>
      </c>
      <c r="I316" s="264">
        <f>SUMIF('OBW Data Filtered'!$E:$E,'Operating Budget Worksheet'!$G316,'OBW Data Filtered'!G:G)</f>
        <v>12674.04</v>
      </c>
      <c r="J316" s="264">
        <f>SUMIF('OBW Data Filtered'!$E:$E,'Operating Budget Worksheet'!$G316,'OBW Data Filtered'!H:H)</f>
        <v>11143.69</v>
      </c>
      <c r="K316" s="1">
        <v>9240</v>
      </c>
      <c r="L316" s="252">
        <v>9240</v>
      </c>
      <c r="M316" t="s">
        <v>13</v>
      </c>
      <c r="N316" t="s">
        <v>245</v>
      </c>
      <c r="O316" s="5"/>
    </row>
    <row r="317" spans="1:15" x14ac:dyDescent="0.3">
      <c r="A317" t="s">
        <v>69</v>
      </c>
      <c r="B317" t="s">
        <v>244</v>
      </c>
      <c r="C317" t="s">
        <v>243</v>
      </c>
      <c r="D317" s="276" t="s">
        <v>43</v>
      </c>
      <c r="E317" t="s">
        <v>44</v>
      </c>
      <c r="F317" t="str">
        <f t="shared" ref="F317" si="94">CONCATENATE(C317,D317)</f>
        <v>DVB05162799</v>
      </c>
      <c r="G317" t="str">
        <f t="shared" ref="G317" si="95">CONCATENATE(C317,LEFT(D317,3))</f>
        <v>DVB051627</v>
      </c>
      <c r="H317" s="264">
        <f>SUMIF('OBW Data Filtered'!$E:$E,'Operating Budget Worksheet'!$G317,'OBW Data Filtered'!F:F)</f>
        <v>0</v>
      </c>
      <c r="I317" s="264">
        <f>SUMIF('OBW Data Filtered'!$E:$E,'Operating Budget Worksheet'!$G317,'OBW Data Filtered'!G:G)</f>
        <v>0</v>
      </c>
      <c r="J317" s="264">
        <f>SUMIF('OBW Data Filtered'!$E:$E,'Operating Budget Worksheet'!$G317,'OBW Data Filtered'!H:H)</f>
        <v>205.42</v>
      </c>
      <c r="L317" s="252"/>
      <c r="M317" t="s">
        <v>13</v>
      </c>
      <c r="N317" t="s">
        <v>245</v>
      </c>
      <c r="O317" s="5"/>
    </row>
    <row r="318" spans="1:15" x14ac:dyDescent="0.3">
      <c r="A318" t="s">
        <v>14</v>
      </c>
      <c r="B318" t="s">
        <v>247</v>
      </c>
      <c r="C318" t="s">
        <v>246</v>
      </c>
      <c r="D318" s="276" t="s">
        <v>16</v>
      </c>
      <c r="E318" t="s">
        <v>17</v>
      </c>
      <c r="F318" t="str">
        <f t="shared" si="74"/>
        <v>DVC04162299</v>
      </c>
      <c r="G318" t="str">
        <f t="shared" si="75"/>
        <v>DVC041622</v>
      </c>
      <c r="H318" s="264">
        <f>SUMIF('OBW Data Filtered'!$E:$E,'Operating Budget Worksheet'!$G318,'OBW Data Filtered'!F:F)</f>
        <v>4327.83</v>
      </c>
      <c r="I318" s="264">
        <f>SUMIF('OBW Data Filtered'!$E:$E,'Operating Budget Worksheet'!$G318,'OBW Data Filtered'!G:G)</f>
        <v>12516.859999999999</v>
      </c>
      <c r="J318" s="264">
        <f>SUMIF('OBW Data Filtered'!$E:$E,'Operating Budget Worksheet'!$G318,'OBW Data Filtered'!H:H)</f>
        <v>14275.83</v>
      </c>
      <c r="K318" s="1">
        <v>7125</v>
      </c>
      <c r="L318" s="252">
        <v>7125</v>
      </c>
      <c r="M318" t="s">
        <v>30</v>
      </c>
      <c r="N318" t="s">
        <v>248</v>
      </c>
      <c r="O318" s="5"/>
    </row>
    <row r="319" spans="1:15" x14ac:dyDescent="0.3">
      <c r="A319" t="s">
        <v>14</v>
      </c>
      <c r="B319" t="s">
        <v>247</v>
      </c>
      <c r="C319" t="s">
        <v>246</v>
      </c>
      <c r="D319" s="276" t="s">
        <v>18</v>
      </c>
      <c r="E319" t="s">
        <v>19</v>
      </c>
      <c r="F319" t="str">
        <f t="shared" si="74"/>
        <v>DVC04162399</v>
      </c>
      <c r="G319" t="str">
        <f t="shared" si="75"/>
        <v>DVC041623</v>
      </c>
      <c r="H319" s="264">
        <f>SUMIF('OBW Data Filtered'!$E:$E,'Operating Budget Worksheet'!$G319,'OBW Data Filtered'!F:F)</f>
        <v>1848.8200000000002</v>
      </c>
      <c r="I319" s="264">
        <f>SUMIF('OBW Data Filtered'!$E:$E,'Operating Budget Worksheet'!$G319,'OBW Data Filtered'!G:G)</f>
        <v>1043.57</v>
      </c>
      <c r="J319" s="264">
        <f>SUMIF('OBW Data Filtered'!$E:$E,'Operating Budget Worksheet'!$G319,'OBW Data Filtered'!H:H)</f>
        <v>1532.94</v>
      </c>
      <c r="K319" s="1">
        <v>1700.38</v>
      </c>
      <c r="L319" s="252">
        <v>1700.38</v>
      </c>
      <c r="M319" t="s">
        <v>30</v>
      </c>
      <c r="N319" t="s">
        <v>248</v>
      </c>
      <c r="O319" s="5"/>
    </row>
    <row r="320" spans="1:15" x14ac:dyDescent="0.3">
      <c r="A320" t="s">
        <v>14</v>
      </c>
      <c r="B320" t="s">
        <v>247</v>
      </c>
      <c r="C320" t="s">
        <v>246</v>
      </c>
      <c r="D320" s="276" t="s">
        <v>20</v>
      </c>
      <c r="E320" t="s">
        <v>21</v>
      </c>
      <c r="F320" t="str">
        <f t="shared" si="74"/>
        <v>DVC04162499</v>
      </c>
      <c r="G320" t="str">
        <f t="shared" si="75"/>
        <v>DVC041624</v>
      </c>
      <c r="H320" s="264">
        <f>SUMIF('OBW Data Filtered'!$E:$E,'Operating Budget Worksheet'!$G320,'OBW Data Filtered'!F:F)</f>
        <v>4211.9399999999996</v>
      </c>
      <c r="I320" s="264">
        <f>SUMIF('OBW Data Filtered'!$E:$E,'Operating Budget Worksheet'!$G320,'OBW Data Filtered'!G:G)</f>
        <v>7452.56</v>
      </c>
      <c r="J320" s="264">
        <f>SUMIF('OBW Data Filtered'!$E:$E,'Operating Budget Worksheet'!$G320,'OBW Data Filtered'!H:H)</f>
        <v>940.57</v>
      </c>
      <c r="K320" s="1">
        <v>4750</v>
      </c>
      <c r="L320" s="252">
        <v>4750</v>
      </c>
      <c r="M320" t="s">
        <v>30</v>
      </c>
      <c r="N320" t="s">
        <v>248</v>
      </c>
      <c r="O320" s="5"/>
    </row>
    <row r="321" spans="1:15" x14ac:dyDescent="0.3">
      <c r="A321" t="s">
        <v>14</v>
      </c>
      <c r="B321" t="s">
        <v>247</v>
      </c>
      <c r="C321" t="s">
        <v>246</v>
      </c>
      <c r="D321" s="276" t="s">
        <v>28</v>
      </c>
      <c r="E321" t="s">
        <v>29</v>
      </c>
      <c r="F321" t="str">
        <f t="shared" si="74"/>
        <v>DVC04162899</v>
      </c>
      <c r="G321" t="str">
        <f t="shared" si="75"/>
        <v>DVC041628</v>
      </c>
      <c r="H321" s="264">
        <f>SUMIF('OBW Data Filtered'!$E:$E,'Operating Budget Worksheet'!$G321,'OBW Data Filtered'!F:F)</f>
        <v>6278.5</v>
      </c>
      <c r="I321" s="264">
        <f>SUMIF('OBW Data Filtered'!$E:$E,'Operating Budget Worksheet'!$G321,'OBW Data Filtered'!G:G)</f>
        <v>453.3</v>
      </c>
      <c r="J321" s="264">
        <f>SUMIF('OBW Data Filtered'!$E:$E,'Operating Budget Worksheet'!$G321,'OBW Data Filtered'!H:H)</f>
        <v>3202.8</v>
      </c>
      <c r="K321" s="1">
        <v>2375</v>
      </c>
      <c r="L321" s="252">
        <v>2375</v>
      </c>
      <c r="M321" t="s">
        <v>30</v>
      </c>
      <c r="N321" t="s">
        <v>248</v>
      </c>
      <c r="O321" s="5"/>
    </row>
    <row r="322" spans="1:15" x14ac:dyDescent="0.3">
      <c r="A322" t="s">
        <v>14</v>
      </c>
      <c r="B322" t="s">
        <v>247</v>
      </c>
      <c r="C322" t="s">
        <v>246</v>
      </c>
      <c r="D322" s="276" t="s">
        <v>11</v>
      </c>
      <c r="E322" t="s">
        <v>12</v>
      </c>
      <c r="F322" t="str">
        <f t="shared" ref="F322:F323" si="96">CONCATENATE(C322,D322)</f>
        <v>DVC04162199</v>
      </c>
      <c r="G322" t="str">
        <f t="shared" ref="G322:G323" si="97">CONCATENATE(C322,LEFT(D322,3))</f>
        <v>DVC041621</v>
      </c>
      <c r="H322" s="264">
        <f>SUMIF('OBW Data Filtered'!$E:$E,'Operating Budget Worksheet'!$G322,'OBW Data Filtered'!F:F)</f>
        <v>721</v>
      </c>
      <c r="I322" s="264">
        <f>SUMIF('OBW Data Filtered'!$E:$E,'Operating Budget Worksheet'!$G322,'OBW Data Filtered'!G:G)</f>
        <v>392.39</v>
      </c>
      <c r="J322" s="264">
        <f>SUMIF('OBW Data Filtered'!$E:$E,'Operating Budget Worksheet'!$G322,'OBW Data Filtered'!H:H)</f>
        <v>373.08</v>
      </c>
      <c r="L322" s="252"/>
      <c r="M322" t="s">
        <v>30</v>
      </c>
      <c r="N322" t="s">
        <v>248</v>
      </c>
      <c r="O322" s="5"/>
    </row>
    <row r="323" spans="1:15" x14ac:dyDescent="0.3">
      <c r="A323" t="s">
        <v>14</v>
      </c>
      <c r="B323" t="s">
        <v>247</v>
      </c>
      <c r="C323" t="s">
        <v>246</v>
      </c>
      <c r="D323" s="276" t="s">
        <v>43</v>
      </c>
      <c r="E323" t="s">
        <v>44</v>
      </c>
      <c r="F323" t="str">
        <f t="shared" si="96"/>
        <v>DVC04162799</v>
      </c>
      <c r="G323" t="str">
        <f t="shared" si="97"/>
        <v>DVC041627</v>
      </c>
      <c r="H323" s="264">
        <f>SUMIF('OBW Data Filtered'!$E:$E,'Operating Budget Worksheet'!$G323,'OBW Data Filtered'!F:F)</f>
        <v>0</v>
      </c>
      <c r="I323" s="264">
        <f>SUMIF('OBW Data Filtered'!$E:$E,'Operating Budget Worksheet'!$G323,'OBW Data Filtered'!G:G)</f>
        <v>460.07</v>
      </c>
      <c r="J323" s="264">
        <f>SUMIF('OBW Data Filtered'!$E:$E,'Operating Budget Worksheet'!$G323,'OBW Data Filtered'!H:H)</f>
        <v>14.21</v>
      </c>
      <c r="L323" s="252"/>
      <c r="M323" t="s">
        <v>30</v>
      </c>
      <c r="N323" t="s">
        <v>248</v>
      </c>
      <c r="O323" s="5"/>
    </row>
    <row r="324" spans="1:15" x14ac:dyDescent="0.3">
      <c r="A324" t="s">
        <v>69</v>
      </c>
      <c r="B324" t="s">
        <v>250</v>
      </c>
      <c r="C324" t="s">
        <v>249</v>
      </c>
      <c r="D324" s="276" t="s">
        <v>16</v>
      </c>
      <c r="E324" t="s">
        <v>17</v>
      </c>
      <c r="F324" t="str">
        <f t="shared" si="74"/>
        <v>DWB05162299</v>
      </c>
      <c r="G324" t="str">
        <f t="shared" si="75"/>
        <v>DWB051622</v>
      </c>
      <c r="H324" s="264">
        <f>SUMIF('OBW Data Filtered'!$E:$E,'Operating Budget Worksheet'!$G324,'OBW Data Filtered'!F:F)</f>
        <v>10477.75</v>
      </c>
      <c r="I324" s="264">
        <f>SUMIF('OBW Data Filtered'!$E:$E,'Operating Budget Worksheet'!$G324,'OBW Data Filtered'!G:G)</f>
        <v>5399.6699999999992</v>
      </c>
      <c r="J324" s="264">
        <f>SUMIF('OBW Data Filtered'!$E:$E,'Operating Budget Worksheet'!$G324,'OBW Data Filtered'!H:H)</f>
        <v>2829.99</v>
      </c>
      <c r="K324" s="1">
        <v>1878</v>
      </c>
      <c r="L324" s="252">
        <v>1878</v>
      </c>
      <c r="M324" t="s">
        <v>13</v>
      </c>
      <c r="N324" t="s">
        <v>251</v>
      </c>
      <c r="O324" s="5"/>
    </row>
    <row r="325" spans="1:15" x14ac:dyDescent="0.3">
      <c r="A325" t="s">
        <v>69</v>
      </c>
      <c r="B325" t="s">
        <v>250</v>
      </c>
      <c r="C325" t="s">
        <v>249</v>
      </c>
      <c r="D325" s="276" t="s">
        <v>18</v>
      </c>
      <c r="E325" t="s">
        <v>19</v>
      </c>
      <c r="F325" t="str">
        <f t="shared" si="74"/>
        <v>DWB05162399</v>
      </c>
      <c r="G325" t="str">
        <f t="shared" si="75"/>
        <v>DWB051623</v>
      </c>
      <c r="H325" s="264">
        <f>SUMIF('OBW Data Filtered'!$E:$E,'Operating Budget Worksheet'!$G325,'OBW Data Filtered'!F:F)</f>
        <v>2471.34</v>
      </c>
      <c r="I325" s="264">
        <f>SUMIF('OBW Data Filtered'!$E:$E,'Operating Budget Worksheet'!$G325,'OBW Data Filtered'!G:G)</f>
        <v>1570.8400000000001</v>
      </c>
      <c r="J325" s="264">
        <f>SUMIF('OBW Data Filtered'!$E:$E,'Operating Budget Worksheet'!$G325,'OBW Data Filtered'!H:H)</f>
        <v>243.5</v>
      </c>
      <c r="K325" s="1">
        <v>1198.5</v>
      </c>
      <c r="L325" s="252">
        <v>1198.5</v>
      </c>
      <c r="M325" t="s">
        <v>13</v>
      </c>
      <c r="N325" t="s">
        <v>251</v>
      </c>
      <c r="O325" s="5"/>
    </row>
    <row r="326" spans="1:15" x14ac:dyDescent="0.3">
      <c r="A326" t="s">
        <v>69</v>
      </c>
      <c r="B326" t="s">
        <v>250</v>
      </c>
      <c r="C326" t="s">
        <v>249</v>
      </c>
      <c r="D326" s="276" t="s">
        <v>20</v>
      </c>
      <c r="E326" t="s">
        <v>21</v>
      </c>
      <c r="F326" t="str">
        <f t="shared" si="74"/>
        <v>DWB05162499</v>
      </c>
      <c r="G326" t="str">
        <f t="shared" si="75"/>
        <v>DWB051624</v>
      </c>
      <c r="H326" s="264">
        <f>SUMIF('OBW Data Filtered'!$E:$E,'Operating Budget Worksheet'!$G326,'OBW Data Filtered'!F:F)</f>
        <v>20797.260000000002</v>
      </c>
      <c r="I326" s="264">
        <f>SUMIF('OBW Data Filtered'!$E:$E,'Operating Budget Worksheet'!$G326,'OBW Data Filtered'!G:G)</f>
        <v>40824.920000000006</v>
      </c>
      <c r="J326" s="264">
        <f>SUMIF('OBW Data Filtered'!$E:$E,'Operating Budget Worksheet'!$G326,'OBW Data Filtered'!H:H)</f>
        <v>47075.389999999992</v>
      </c>
      <c r="K326" s="1">
        <v>38347.800000000003</v>
      </c>
      <c r="L326" s="252">
        <v>38347.800000000003</v>
      </c>
      <c r="M326" t="s">
        <v>13</v>
      </c>
      <c r="N326" t="s">
        <v>251</v>
      </c>
      <c r="O326" s="5"/>
    </row>
    <row r="327" spans="1:15" x14ac:dyDescent="0.3">
      <c r="A327" t="s">
        <v>69</v>
      </c>
      <c r="B327" t="s">
        <v>250</v>
      </c>
      <c r="C327" t="s">
        <v>249</v>
      </c>
      <c r="D327" s="276" t="s">
        <v>112</v>
      </c>
      <c r="E327" t="s">
        <v>113</v>
      </c>
      <c r="F327" t="str">
        <f t="shared" si="74"/>
        <v>DWB05162857</v>
      </c>
      <c r="G327" t="str">
        <f t="shared" si="75"/>
        <v>DWB051628</v>
      </c>
      <c r="H327" s="264">
        <f>SUMIF('OBW Data Filtered'!$E:$E,'Operating Budget Worksheet'!$G327,'OBW Data Filtered'!F:F)</f>
        <v>9543.41</v>
      </c>
      <c r="I327" s="264">
        <f>SUMIF('OBW Data Filtered'!$E:$E,'Operating Budget Worksheet'!$G327,'OBW Data Filtered'!G:G)</f>
        <v>4966.84</v>
      </c>
      <c r="J327" s="264">
        <f>SUMIF('OBW Data Filtered'!$E:$E,'Operating Budget Worksheet'!$G327,'OBW Data Filtered'!H:H)</f>
        <v>5506.96</v>
      </c>
      <c r="K327" s="1">
        <v>3977.3</v>
      </c>
      <c r="L327" s="252">
        <v>3977.3</v>
      </c>
      <c r="M327" t="s">
        <v>13</v>
      </c>
      <c r="N327" t="s">
        <v>251</v>
      </c>
      <c r="O327" s="5"/>
    </row>
    <row r="328" spans="1:15" x14ac:dyDescent="0.3">
      <c r="A328" t="s">
        <v>69</v>
      </c>
      <c r="B328" t="s">
        <v>250</v>
      </c>
      <c r="C328" t="s">
        <v>249</v>
      </c>
      <c r="D328" s="276" t="s">
        <v>114</v>
      </c>
      <c r="E328" t="s">
        <v>115</v>
      </c>
      <c r="F328" t="str">
        <f t="shared" si="74"/>
        <v>DWB05162117H</v>
      </c>
      <c r="G328" t="str">
        <f t="shared" si="75"/>
        <v>DWB051621</v>
      </c>
      <c r="H328" s="264">
        <f>SUMIF('OBW Data Filtered'!$E:$E,'Operating Budget Worksheet'!$G328,'OBW Data Filtered'!F:F)</f>
        <v>14128.71</v>
      </c>
      <c r="I328" s="264">
        <f>SUMIF('OBW Data Filtered'!$E:$E,'Operating Budget Worksheet'!$G328,'OBW Data Filtered'!G:G)</f>
        <v>14396.220000000001</v>
      </c>
      <c r="J328" s="264">
        <f>SUMIF('OBW Data Filtered'!$E:$E,'Operating Budget Worksheet'!$G328,'OBW Data Filtered'!H:H)</f>
        <v>10651.41</v>
      </c>
      <c r="K328" s="1">
        <v>9240</v>
      </c>
      <c r="L328" s="252">
        <v>9240</v>
      </c>
      <c r="M328" t="s">
        <v>13</v>
      </c>
      <c r="N328" t="s">
        <v>251</v>
      </c>
      <c r="O328" s="5"/>
    </row>
    <row r="329" spans="1:15" x14ac:dyDescent="0.3">
      <c r="A329" t="s">
        <v>69</v>
      </c>
      <c r="B329" t="s">
        <v>250</v>
      </c>
      <c r="C329" t="s">
        <v>249</v>
      </c>
      <c r="D329" s="276" t="s">
        <v>43</v>
      </c>
      <c r="E329" t="s">
        <v>44</v>
      </c>
      <c r="F329" t="str">
        <f t="shared" ref="F329" si="98">CONCATENATE(C329,D329)</f>
        <v>DWB05162799</v>
      </c>
      <c r="G329" t="str">
        <f t="shared" ref="G329" si="99">CONCATENATE(C329,LEFT(D329,3))</f>
        <v>DWB051627</v>
      </c>
      <c r="H329" s="264">
        <f>SUMIF('OBW Data Filtered'!$E:$E,'Operating Budget Worksheet'!$G329,'OBW Data Filtered'!F:F)</f>
        <v>0</v>
      </c>
      <c r="I329" s="264">
        <f>SUMIF('OBW Data Filtered'!$E:$E,'Operating Budget Worksheet'!$G329,'OBW Data Filtered'!G:G)</f>
        <v>0</v>
      </c>
      <c r="J329" s="264">
        <f>SUMIF('OBW Data Filtered'!$E:$E,'Operating Budget Worksheet'!$G329,'OBW Data Filtered'!H:H)</f>
        <v>370.24</v>
      </c>
      <c r="L329" s="252"/>
      <c r="M329" t="s">
        <v>13</v>
      </c>
      <c r="N329" t="s">
        <v>251</v>
      </c>
      <c r="O329" s="5"/>
    </row>
    <row r="330" spans="1:15" x14ac:dyDescent="0.3">
      <c r="A330" t="s">
        <v>69</v>
      </c>
      <c r="B330" t="s">
        <v>253</v>
      </c>
      <c r="C330" t="s">
        <v>252</v>
      </c>
      <c r="D330" s="276" t="s">
        <v>16</v>
      </c>
      <c r="E330" t="s">
        <v>17</v>
      </c>
      <c r="F330" t="str">
        <f t="shared" si="74"/>
        <v>DXC05162299</v>
      </c>
      <c r="G330" t="str">
        <f t="shared" si="75"/>
        <v>DXC051622</v>
      </c>
      <c r="H330" s="264">
        <f>SUMIF('OBW Data Filtered'!$E:$E,'Operating Budget Worksheet'!$G330,'OBW Data Filtered'!F:F)</f>
        <v>1543.7499999999998</v>
      </c>
      <c r="I330" s="264">
        <f>SUMIF('OBW Data Filtered'!$E:$E,'Operating Budget Worksheet'!$G330,'OBW Data Filtered'!G:G)</f>
        <v>142.85</v>
      </c>
      <c r="J330" s="264">
        <f>SUMIF('OBW Data Filtered'!$E:$E,'Operating Budget Worksheet'!$G330,'OBW Data Filtered'!H:H)</f>
        <v>1803.32</v>
      </c>
      <c r="K330" s="1">
        <v>5200</v>
      </c>
      <c r="L330" s="252">
        <v>5200</v>
      </c>
      <c r="M330" t="s">
        <v>13</v>
      </c>
      <c r="N330" t="s">
        <v>254</v>
      </c>
      <c r="O330" s="5"/>
    </row>
    <row r="331" spans="1:15" x14ac:dyDescent="0.3">
      <c r="A331" t="s">
        <v>69</v>
      </c>
      <c r="B331" t="s">
        <v>253</v>
      </c>
      <c r="C331" t="s">
        <v>252</v>
      </c>
      <c r="D331" s="276" t="s">
        <v>20</v>
      </c>
      <c r="E331" t="s">
        <v>21</v>
      </c>
      <c r="F331" t="str">
        <f t="shared" si="74"/>
        <v>DXC05162499</v>
      </c>
      <c r="G331" t="str">
        <f t="shared" si="75"/>
        <v>DXC051624</v>
      </c>
      <c r="H331" s="264">
        <f>SUMIF('OBW Data Filtered'!$E:$E,'Operating Budget Worksheet'!$G331,'OBW Data Filtered'!F:F)</f>
        <v>18819.98</v>
      </c>
      <c r="I331" s="264">
        <f>SUMIF('OBW Data Filtered'!$E:$E,'Operating Budget Worksheet'!$G331,'OBW Data Filtered'!G:G)</f>
        <v>20779.990000000002</v>
      </c>
      <c r="J331" s="264">
        <f>SUMIF('OBW Data Filtered'!$E:$E,'Operating Budget Worksheet'!$G331,'OBW Data Filtered'!H:H)</f>
        <v>10749.869999999999</v>
      </c>
      <c r="K331" s="1">
        <v>14813</v>
      </c>
      <c r="L331" s="252">
        <v>14813</v>
      </c>
      <c r="M331" t="s">
        <v>13</v>
      </c>
      <c r="N331" t="s">
        <v>254</v>
      </c>
      <c r="O331" s="5"/>
    </row>
    <row r="332" spans="1:15" x14ac:dyDescent="0.3">
      <c r="A332" t="s">
        <v>69</v>
      </c>
      <c r="B332" t="s">
        <v>253</v>
      </c>
      <c r="C332" t="s">
        <v>252</v>
      </c>
      <c r="D332" s="276" t="s">
        <v>28</v>
      </c>
      <c r="E332" t="s">
        <v>29</v>
      </c>
      <c r="F332" t="str">
        <f t="shared" si="74"/>
        <v>DXC05162899</v>
      </c>
      <c r="G332" t="str">
        <f t="shared" si="75"/>
        <v>DXC051628</v>
      </c>
      <c r="H332" s="264">
        <f>SUMIF('OBW Data Filtered'!$E:$E,'Operating Budget Worksheet'!$G332,'OBW Data Filtered'!F:F)</f>
        <v>1063.04</v>
      </c>
      <c r="I332" s="264">
        <f>SUMIF('OBW Data Filtered'!$E:$E,'Operating Budget Worksheet'!$G332,'OBW Data Filtered'!G:G)</f>
        <v>694.24</v>
      </c>
      <c r="J332" s="264">
        <f>SUMIF('OBW Data Filtered'!$E:$E,'Operating Budget Worksheet'!$G332,'OBW Data Filtered'!H:H)</f>
        <v>1281.17</v>
      </c>
      <c r="K332" s="1">
        <v>2161</v>
      </c>
      <c r="L332" s="252">
        <v>2161</v>
      </c>
      <c r="M332" t="s">
        <v>13</v>
      </c>
      <c r="N332" t="s">
        <v>254</v>
      </c>
      <c r="O332" s="5"/>
    </row>
    <row r="333" spans="1:15" x14ac:dyDescent="0.3">
      <c r="A333" t="s">
        <v>69</v>
      </c>
      <c r="B333" t="s">
        <v>253</v>
      </c>
      <c r="C333" t="s">
        <v>252</v>
      </c>
      <c r="D333" s="276" t="s">
        <v>114</v>
      </c>
      <c r="E333" t="s">
        <v>115</v>
      </c>
      <c r="F333" t="str">
        <f t="shared" si="74"/>
        <v>DXC05162117H</v>
      </c>
      <c r="G333" t="str">
        <f t="shared" si="75"/>
        <v>DXC051621</v>
      </c>
      <c r="H333" s="264">
        <f>SUMIF('OBW Data Filtered'!$E:$E,'Operating Budget Worksheet'!$G333,'OBW Data Filtered'!F:F)</f>
        <v>1993.29</v>
      </c>
      <c r="I333" s="264">
        <f>SUMIF('OBW Data Filtered'!$E:$E,'Operating Budget Worksheet'!$G333,'OBW Data Filtered'!G:G)</f>
        <v>8646.34</v>
      </c>
      <c r="J333" s="264">
        <f>SUMIF('OBW Data Filtered'!$E:$E,'Operating Budget Worksheet'!$G333,'OBW Data Filtered'!H:H)</f>
        <v>9051.19</v>
      </c>
      <c r="K333" s="1">
        <v>3400</v>
      </c>
      <c r="L333" s="252">
        <v>3400</v>
      </c>
      <c r="M333" t="s">
        <v>13</v>
      </c>
      <c r="N333" t="s">
        <v>254</v>
      </c>
      <c r="O333" s="5"/>
    </row>
    <row r="334" spans="1:15" x14ac:dyDescent="0.3">
      <c r="A334" t="s">
        <v>69</v>
      </c>
      <c r="B334" t="s">
        <v>253</v>
      </c>
      <c r="C334" t="s">
        <v>252</v>
      </c>
      <c r="D334" s="276" t="s">
        <v>18</v>
      </c>
      <c r="E334" t="s">
        <v>19</v>
      </c>
      <c r="F334" t="str">
        <f t="shared" ref="F334:F336" si="100">CONCATENATE(C334,D334)</f>
        <v>DXC05162399</v>
      </c>
      <c r="G334" t="str">
        <f t="shared" ref="G334:G336" si="101">CONCATENATE(C334,LEFT(D334,3))</f>
        <v>DXC051623</v>
      </c>
      <c r="H334" s="264">
        <f>SUMIF('OBW Data Filtered'!$E:$E,'Operating Budget Worksheet'!$G334,'OBW Data Filtered'!F:F)</f>
        <v>1032.92</v>
      </c>
      <c r="I334" s="264">
        <f>SUMIF('OBW Data Filtered'!$E:$E,'Operating Budget Worksheet'!$G334,'OBW Data Filtered'!G:G)</f>
        <v>941.82</v>
      </c>
      <c r="J334" s="264">
        <f>SUMIF('OBW Data Filtered'!$E:$E,'Operating Budget Worksheet'!$G334,'OBW Data Filtered'!H:H)</f>
        <v>1023.7800000000001</v>
      </c>
      <c r="L334" s="252"/>
      <c r="M334" t="s">
        <v>13</v>
      </c>
      <c r="N334" t="s">
        <v>254</v>
      </c>
      <c r="O334" s="5"/>
    </row>
    <row r="335" spans="1:15" x14ac:dyDescent="0.3">
      <c r="A335" t="s">
        <v>69</v>
      </c>
      <c r="B335" t="s">
        <v>253</v>
      </c>
      <c r="C335" t="s">
        <v>252</v>
      </c>
      <c r="D335" s="276" t="s">
        <v>215</v>
      </c>
      <c r="E335" t="s">
        <v>216</v>
      </c>
      <c r="F335" t="str">
        <f t="shared" si="100"/>
        <v>DXC05162599</v>
      </c>
      <c r="G335" t="str">
        <f t="shared" si="101"/>
        <v>DXC051625</v>
      </c>
      <c r="H335" s="264">
        <f>SUMIF('OBW Data Filtered'!$E:$E,'Operating Budget Worksheet'!$G335,'OBW Data Filtered'!F:F)</f>
        <v>0</v>
      </c>
      <c r="I335" s="264">
        <f>SUMIF('OBW Data Filtered'!$E:$E,'Operating Budget Worksheet'!$G335,'OBW Data Filtered'!G:G)</f>
        <v>500</v>
      </c>
      <c r="J335" s="264">
        <f>SUMIF('OBW Data Filtered'!$E:$E,'Operating Budget Worksheet'!$G335,'OBW Data Filtered'!H:H)</f>
        <v>140</v>
      </c>
      <c r="L335" s="252"/>
      <c r="M335" t="s">
        <v>13</v>
      </c>
      <c r="N335" t="s">
        <v>254</v>
      </c>
      <c r="O335" s="5"/>
    </row>
    <row r="336" spans="1:15" x14ac:dyDescent="0.3">
      <c r="A336" t="s">
        <v>69</v>
      </c>
      <c r="B336" t="s">
        <v>253</v>
      </c>
      <c r="C336" t="s">
        <v>252</v>
      </c>
      <c r="D336" s="276" t="s">
        <v>43</v>
      </c>
      <c r="E336" t="s">
        <v>44</v>
      </c>
      <c r="F336" t="str">
        <f t="shared" si="100"/>
        <v>DXC05162799</v>
      </c>
      <c r="G336" t="str">
        <f t="shared" si="101"/>
        <v>DXC051627</v>
      </c>
      <c r="H336" s="264">
        <f>SUMIF('OBW Data Filtered'!$E:$E,'Operating Budget Worksheet'!$G336,'OBW Data Filtered'!F:F)</f>
        <v>0</v>
      </c>
      <c r="I336" s="264">
        <f>SUMIF('OBW Data Filtered'!$E:$E,'Operating Budget Worksheet'!$G336,'OBW Data Filtered'!G:G)</f>
        <v>0</v>
      </c>
      <c r="J336" s="264">
        <f>SUMIF('OBW Data Filtered'!$E:$E,'Operating Budget Worksheet'!$G336,'OBW Data Filtered'!H:H)</f>
        <v>1420.74</v>
      </c>
      <c r="L336" s="252"/>
      <c r="M336" t="s">
        <v>13</v>
      </c>
      <c r="N336" t="s">
        <v>254</v>
      </c>
      <c r="O336" s="5"/>
    </row>
    <row r="337" spans="3:12" x14ac:dyDescent="0.3">
      <c r="C337" t="s">
        <v>255</v>
      </c>
      <c r="H337" s="264">
        <f>SUBTOTAL(9,H4:H333)</f>
        <v>3273699.6400000006</v>
      </c>
      <c r="I337" s="1">
        <f t="shared" ref="I337:J337" si="102">SUBTOTAL(9,I4:I333)</f>
        <v>3374704.48</v>
      </c>
      <c r="J337" s="1">
        <f t="shared" si="102"/>
        <v>3175269.6700000004</v>
      </c>
      <c r="K337" s="1">
        <f>SUBTOTAL(9,K4:K336)</f>
        <v>6897180.9499999993</v>
      </c>
      <c r="L337" s="1">
        <f>SUM(L4:L333)</f>
        <v>6897180.9499999993</v>
      </c>
    </row>
    <row r="339" spans="3:12" x14ac:dyDescent="0.3">
      <c r="J339" s="5"/>
      <c r="L339" s="5"/>
    </row>
    <row r="340" spans="3:12" x14ac:dyDescent="0.3">
      <c r="L340"/>
    </row>
  </sheetData>
  <sortState ref="O4:O340">
    <sortCondition ref="O4:O340"/>
  </sortState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71DF8-98DB-451F-9A42-89811E92AE91}">
  <dimension ref="A1:P337"/>
  <sheetViews>
    <sheetView tabSelected="1" topLeftCell="A3" workbookViewId="0">
      <selection activeCell="C3" sqref="C3"/>
    </sheetView>
  </sheetViews>
  <sheetFormatPr defaultColWidth="12.33203125" defaultRowHeight="14.4" x14ac:dyDescent="0.3"/>
  <cols>
    <col min="1" max="1" width="32.109375" bestFit="1" customWidth="1"/>
    <col min="2" max="2" width="39.109375" customWidth="1"/>
    <col min="3" max="3" width="10.6640625" bestFit="1" customWidth="1"/>
    <col min="4" max="4" width="11.109375" style="276" hidden="1" customWidth="1"/>
    <col min="5" max="5" width="10.77734375" bestFit="1" customWidth="1"/>
    <col min="6" max="6" width="16.21875" hidden="1" customWidth="1"/>
    <col min="7" max="7" width="24" hidden="1" customWidth="1"/>
    <col min="8" max="10" width="13.6640625" style="1" bestFit="1" customWidth="1"/>
    <col min="11" max="11" width="17.21875" style="1" bestFit="1" customWidth="1"/>
    <col min="12" max="12" width="24.77734375" style="1" bestFit="1" customWidth="1"/>
    <col min="13" max="14" width="12.88671875" style="1" customWidth="1"/>
    <col min="15" max="15" width="14.109375" bestFit="1" customWidth="1"/>
    <col min="16" max="16" width="14.44140625" bestFit="1" customWidth="1"/>
  </cols>
  <sheetData>
    <row r="1" spans="1:16" x14ac:dyDescent="0.3">
      <c r="B1" t="s">
        <v>1</v>
      </c>
      <c r="C1" t="s">
        <v>0</v>
      </c>
      <c r="D1" s="276" t="s">
        <v>3514</v>
      </c>
    </row>
    <row r="2" spans="1:16" x14ac:dyDescent="0.3">
      <c r="K2" s="1" t="s">
        <v>714</v>
      </c>
      <c r="L2" s="1" t="s">
        <v>956</v>
      </c>
    </row>
    <row r="3" spans="1:16" x14ac:dyDescent="0.3">
      <c r="A3" t="s">
        <v>7</v>
      </c>
      <c r="B3" t="s">
        <v>3</v>
      </c>
      <c r="C3" t="s">
        <v>2</v>
      </c>
      <c r="D3" s="276" t="s">
        <v>4</v>
      </c>
      <c r="E3" t="s">
        <v>5</v>
      </c>
      <c r="F3" t="s">
        <v>708</v>
      </c>
      <c r="G3" t="s">
        <v>709</v>
      </c>
      <c r="H3" s="1" t="s">
        <v>712</v>
      </c>
      <c r="I3" s="1" t="s">
        <v>710</v>
      </c>
      <c r="J3" s="1" t="s">
        <v>711</v>
      </c>
      <c r="K3" s="1" t="s">
        <v>715</v>
      </c>
      <c r="L3" s="1" t="s">
        <v>713</v>
      </c>
      <c r="O3" t="s">
        <v>6</v>
      </c>
      <c r="P3" t="s">
        <v>8</v>
      </c>
    </row>
    <row r="4" spans="1:16" x14ac:dyDescent="0.3">
      <c r="A4" t="s">
        <v>14</v>
      </c>
      <c r="B4" t="s">
        <v>10</v>
      </c>
      <c r="C4" t="s">
        <v>9</v>
      </c>
      <c r="D4" s="276" t="s">
        <v>11</v>
      </c>
      <c r="E4" t="s">
        <v>12</v>
      </c>
      <c r="F4" t="s">
        <v>423</v>
      </c>
      <c r="G4" t="s">
        <v>2032</v>
      </c>
      <c r="H4" s="1">
        <v>8884</v>
      </c>
      <c r="I4" s="1">
        <v>9050.32</v>
      </c>
      <c r="J4" s="1">
        <v>4370.6499999999996</v>
      </c>
      <c r="K4" s="1">
        <v>6650</v>
      </c>
      <c r="L4" s="1">
        <v>6650</v>
      </c>
      <c r="O4" t="s">
        <v>13</v>
      </c>
      <c r="P4" t="s">
        <v>15</v>
      </c>
    </row>
    <row r="5" spans="1:16" x14ac:dyDescent="0.3">
      <c r="A5" t="s">
        <v>14</v>
      </c>
      <c r="B5" t="s">
        <v>10</v>
      </c>
      <c r="C5" t="s">
        <v>9</v>
      </c>
      <c r="D5" s="276" t="s">
        <v>16</v>
      </c>
      <c r="E5" t="s">
        <v>17</v>
      </c>
      <c r="F5" t="s">
        <v>425</v>
      </c>
      <c r="G5" t="s">
        <v>2036</v>
      </c>
      <c r="H5" s="1">
        <v>16783.66</v>
      </c>
      <c r="I5" s="1">
        <v>13752.07</v>
      </c>
      <c r="J5" s="1">
        <v>11911.75</v>
      </c>
      <c r="K5" s="1">
        <v>12000</v>
      </c>
      <c r="L5" s="1">
        <v>12000</v>
      </c>
      <c r="O5" t="s">
        <v>13</v>
      </c>
      <c r="P5" t="s">
        <v>15</v>
      </c>
    </row>
    <row r="6" spans="1:16" x14ac:dyDescent="0.3">
      <c r="A6" t="s">
        <v>14</v>
      </c>
      <c r="B6" t="s">
        <v>10</v>
      </c>
      <c r="C6" t="s">
        <v>9</v>
      </c>
      <c r="D6" s="276" t="s">
        <v>18</v>
      </c>
      <c r="E6" t="s">
        <v>19</v>
      </c>
      <c r="F6" t="s">
        <v>428</v>
      </c>
      <c r="G6" t="s">
        <v>2047</v>
      </c>
      <c r="H6" s="1">
        <v>16958.740000000002</v>
      </c>
      <c r="I6" s="1">
        <v>20311.709999999995</v>
      </c>
      <c r="J6" s="1">
        <v>19693.3</v>
      </c>
      <c r="K6" s="1">
        <v>18000</v>
      </c>
      <c r="L6" s="1">
        <v>18000</v>
      </c>
      <c r="O6" t="s">
        <v>13</v>
      </c>
      <c r="P6" t="s">
        <v>15</v>
      </c>
    </row>
    <row r="7" spans="1:16" x14ac:dyDescent="0.3">
      <c r="A7" t="s">
        <v>14</v>
      </c>
      <c r="B7" t="s">
        <v>10</v>
      </c>
      <c r="C7" t="s">
        <v>9</v>
      </c>
      <c r="D7" s="276" t="s">
        <v>20</v>
      </c>
      <c r="E7" t="s">
        <v>21</v>
      </c>
      <c r="F7" t="s">
        <v>431</v>
      </c>
      <c r="G7" t="s">
        <v>2057</v>
      </c>
      <c r="H7" s="1">
        <v>63151.439999999995</v>
      </c>
      <c r="I7" s="1">
        <v>67165.77</v>
      </c>
      <c r="J7" s="1">
        <v>51631.289999999994</v>
      </c>
      <c r="K7" s="1">
        <v>54000</v>
      </c>
      <c r="L7" s="1">
        <v>54000</v>
      </c>
      <c r="O7" t="s">
        <v>13</v>
      </c>
      <c r="P7" t="s">
        <v>15</v>
      </c>
    </row>
    <row r="8" spans="1:16" x14ac:dyDescent="0.3">
      <c r="A8" t="s">
        <v>14</v>
      </c>
      <c r="B8" t="s">
        <v>10</v>
      </c>
      <c r="C8" t="s">
        <v>9</v>
      </c>
      <c r="D8" s="276" t="s">
        <v>22</v>
      </c>
      <c r="E8" t="s">
        <v>23</v>
      </c>
      <c r="F8" t="s">
        <v>433</v>
      </c>
      <c r="G8" t="s">
        <v>2069</v>
      </c>
      <c r="H8" s="1">
        <v>559.99</v>
      </c>
      <c r="I8" s="1">
        <v>168</v>
      </c>
      <c r="J8" s="1">
        <v>37675.050000000003</v>
      </c>
      <c r="K8" s="1">
        <v>30000</v>
      </c>
      <c r="L8" s="1">
        <v>30000</v>
      </c>
      <c r="O8" t="s">
        <v>13</v>
      </c>
      <c r="P8" t="s">
        <v>15</v>
      </c>
    </row>
    <row r="9" spans="1:16" x14ac:dyDescent="0.3">
      <c r="A9" t="s">
        <v>14</v>
      </c>
      <c r="B9" t="s">
        <v>10</v>
      </c>
      <c r="C9" t="s">
        <v>9</v>
      </c>
      <c r="D9" s="276" t="s">
        <v>24</v>
      </c>
      <c r="E9" t="s">
        <v>25</v>
      </c>
      <c r="F9" t="s">
        <v>434</v>
      </c>
      <c r="G9" t="s">
        <v>2072</v>
      </c>
      <c r="H9" s="1">
        <v>36879.230000000003</v>
      </c>
      <c r="I9" s="1">
        <v>43937.13</v>
      </c>
      <c r="J9" s="1">
        <v>21462.97</v>
      </c>
      <c r="K9" s="1">
        <v>26000</v>
      </c>
      <c r="L9" s="1">
        <v>26000</v>
      </c>
      <c r="O9" t="s">
        <v>13</v>
      </c>
      <c r="P9" t="s">
        <v>15</v>
      </c>
    </row>
    <row r="10" spans="1:16" x14ac:dyDescent="0.3">
      <c r="A10" t="s">
        <v>31</v>
      </c>
      <c r="B10" t="s">
        <v>27</v>
      </c>
      <c r="C10" t="s">
        <v>26</v>
      </c>
      <c r="D10" s="276" t="s">
        <v>28</v>
      </c>
      <c r="E10" t="s">
        <v>29</v>
      </c>
      <c r="F10" t="s">
        <v>436</v>
      </c>
      <c r="G10" t="s">
        <v>1584</v>
      </c>
      <c r="H10" s="1">
        <v>9122.4500000000007</v>
      </c>
      <c r="I10" s="1">
        <v>0</v>
      </c>
      <c r="J10" s="1">
        <v>0</v>
      </c>
      <c r="K10" s="1">
        <v>11813</v>
      </c>
      <c r="L10" s="1">
        <v>11813</v>
      </c>
      <c r="O10" t="s">
        <v>30</v>
      </c>
      <c r="P10" t="s">
        <v>32</v>
      </c>
    </row>
    <row r="11" spans="1:16" x14ac:dyDescent="0.3">
      <c r="A11" t="s">
        <v>31</v>
      </c>
      <c r="B11" t="s">
        <v>27</v>
      </c>
      <c r="C11" t="s">
        <v>26</v>
      </c>
      <c r="D11" s="276">
        <v>62299</v>
      </c>
      <c r="E11" t="s">
        <v>17</v>
      </c>
      <c r="F11" t="s">
        <v>3523</v>
      </c>
      <c r="G11" t="s">
        <v>1582</v>
      </c>
      <c r="H11" s="1">
        <v>0</v>
      </c>
      <c r="I11" s="1">
        <v>0</v>
      </c>
      <c r="J11" s="1">
        <v>8500.27</v>
      </c>
      <c r="O11" t="s">
        <v>30</v>
      </c>
      <c r="P11" t="s">
        <v>32</v>
      </c>
    </row>
    <row r="12" spans="1:16" x14ac:dyDescent="0.3">
      <c r="A12" t="s">
        <v>31</v>
      </c>
      <c r="B12" t="s">
        <v>27</v>
      </c>
      <c r="C12" t="s">
        <v>26</v>
      </c>
      <c r="D12" s="276">
        <v>63199</v>
      </c>
      <c r="E12" t="s">
        <v>188</v>
      </c>
      <c r="F12" t="s">
        <v>3524</v>
      </c>
      <c r="G12" t="s">
        <v>1586</v>
      </c>
      <c r="H12" s="1">
        <v>0</v>
      </c>
      <c r="I12" s="1">
        <v>0</v>
      </c>
      <c r="J12" s="1">
        <v>7000</v>
      </c>
      <c r="O12" t="s">
        <v>30</v>
      </c>
      <c r="P12" t="s">
        <v>32</v>
      </c>
    </row>
    <row r="13" spans="1:16" x14ac:dyDescent="0.3">
      <c r="A13" t="s">
        <v>31</v>
      </c>
      <c r="B13" t="s">
        <v>27</v>
      </c>
      <c r="C13" t="s">
        <v>26</v>
      </c>
      <c r="D13" s="276">
        <v>63401</v>
      </c>
      <c r="E13" t="s">
        <v>1410</v>
      </c>
      <c r="F13" t="s">
        <v>1588</v>
      </c>
      <c r="G13" t="s">
        <v>1589</v>
      </c>
      <c r="H13" s="1">
        <v>9000</v>
      </c>
      <c r="I13" s="1">
        <v>0</v>
      </c>
      <c r="J13" s="1">
        <v>0</v>
      </c>
      <c r="O13" t="s">
        <v>30</v>
      </c>
      <c r="P13" t="s">
        <v>32</v>
      </c>
    </row>
    <row r="14" spans="1:16" x14ac:dyDescent="0.3">
      <c r="A14" t="s">
        <v>31</v>
      </c>
      <c r="B14" t="s">
        <v>34</v>
      </c>
      <c r="C14" t="s">
        <v>33</v>
      </c>
      <c r="D14" s="276" t="s">
        <v>35</v>
      </c>
      <c r="E14" t="s">
        <v>36</v>
      </c>
      <c r="F14" t="s">
        <v>438</v>
      </c>
      <c r="G14" t="s">
        <v>1592</v>
      </c>
      <c r="H14" s="1">
        <v>5610</v>
      </c>
      <c r="I14" s="1">
        <v>14175</v>
      </c>
      <c r="J14" s="1">
        <v>12107</v>
      </c>
      <c r="K14" s="1">
        <v>21785</v>
      </c>
      <c r="L14" s="1">
        <v>21785</v>
      </c>
      <c r="O14" t="s">
        <v>37</v>
      </c>
      <c r="P14" t="s">
        <v>38</v>
      </c>
    </row>
    <row r="15" spans="1:16" x14ac:dyDescent="0.3">
      <c r="A15" t="s">
        <v>14</v>
      </c>
      <c r="B15" t="s">
        <v>40</v>
      </c>
      <c r="C15" t="s">
        <v>39</v>
      </c>
      <c r="D15" s="276" t="s">
        <v>16</v>
      </c>
      <c r="E15" t="s">
        <v>17</v>
      </c>
      <c r="F15" t="s">
        <v>440</v>
      </c>
      <c r="G15" t="s">
        <v>2082</v>
      </c>
      <c r="H15" s="1">
        <v>10652.73</v>
      </c>
      <c r="I15" s="1">
        <v>9452.6</v>
      </c>
      <c r="J15" s="1">
        <v>3628.0900000000006</v>
      </c>
      <c r="K15" s="1">
        <v>8138.65</v>
      </c>
      <c r="L15" s="1">
        <v>8138.65</v>
      </c>
      <c r="O15" t="s">
        <v>41</v>
      </c>
      <c r="P15" t="s">
        <v>42</v>
      </c>
    </row>
    <row r="16" spans="1:16" x14ac:dyDescent="0.3">
      <c r="A16" t="s">
        <v>14</v>
      </c>
      <c r="B16" t="s">
        <v>40</v>
      </c>
      <c r="C16" t="s">
        <v>39</v>
      </c>
      <c r="D16" s="276" t="s">
        <v>18</v>
      </c>
      <c r="E16" t="s">
        <v>19</v>
      </c>
      <c r="F16" t="s">
        <v>442</v>
      </c>
      <c r="G16" t="s">
        <v>2091</v>
      </c>
      <c r="H16" s="1">
        <v>11.42</v>
      </c>
      <c r="I16" s="1">
        <v>180</v>
      </c>
      <c r="J16" s="1">
        <v>165</v>
      </c>
      <c r="K16" s="1">
        <v>201.09</v>
      </c>
      <c r="L16" s="1">
        <v>201.09</v>
      </c>
      <c r="O16" t="s">
        <v>41</v>
      </c>
      <c r="P16" t="s">
        <v>42</v>
      </c>
    </row>
    <row r="17" spans="1:16" x14ac:dyDescent="0.3">
      <c r="A17" t="s">
        <v>14</v>
      </c>
      <c r="B17" t="s">
        <v>40</v>
      </c>
      <c r="C17" t="s">
        <v>39</v>
      </c>
      <c r="D17" s="276" t="s">
        <v>20</v>
      </c>
      <c r="E17" t="s">
        <v>21</v>
      </c>
      <c r="F17" t="s">
        <v>443</v>
      </c>
      <c r="G17" t="s">
        <v>2095</v>
      </c>
      <c r="H17" s="1">
        <v>151.80000000000001</v>
      </c>
      <c r="I17" s="1">
        <v>240.19</v>
      </c>
      <c r="J17" s="1">
        <v>0</v>
      </c>
      <c r="K17" s="1">
        <v>186.2</v>
      </c>
      <c r="L17" s="1">
        <v>186.2</v>
      </c>
      <c r="O17" t="s">
        <v>41</v>
      </c>
      <c r="P17" t="s">
        <v>42</v>
      </c>
    </row>
    <row r="18" spans="1:16" x14ac:dyDescent="0.3">
      <c r="A18" t="s">
        <v>14</v>
      </c>
      <c r="B18" t="s">
        <v>40</v>
      </c>
      <c r="C18" t="s">
        <v>39</v>
      </c>
      <c r="D18" s="276" t="s">
        <v>43</v>
      </c>
      <c r="E18" t="s">
        <v>44</v>
      </c>
      <c r="F18" t="s">
        <v>445</v>
      </c>
      <c r="G18" t="s">
        <v>2096</v>
      </c>
      <c r="H18" s="1">
        <v>0</v>
      </c>
      <c r="I18" s="1">
        <v>0</v>
      </c>
      <c r="J18" s="1">
        <v>0</v>
      </c>
      <c r="K18" s="1">
        <v>1330</v>
      </c>
      <c r="L18" s="1">
        <v>1330</v>
      </c>
      <c r="O18" t="s">
        <v>41</v>
      </c>
      <c r="P18" t="s">
        <v>42</v>
      </c>
    </row>
    <row r="19" spans="1:16" x14ac:dyDescent="0.3">
      <c r="A19" t="s">
        <v>14</v>
      </c>
      <c r="B19" t="s">
        <v>40</v>
      </c>
      <c r="C19" t="s">
        <v>39</v>
      </c>
      <c r="D19" s="276" t="s">
        <v>28</v>
      </c>
      <c r="E19" t="s">
        <v>29</v>
      </c>
      <c r="F19" t="s">
        <v>446</v>
      </c>
      <c r="G19" t="s">
        <v>2098</v>
      </c>
      <c r="H19" s="1">
        <v>0</v>
      </c>
      <c r="I19" s="1">
        <v>949</v>
      </c>
      <c r="J19" s="1">
        <v>0</v>
      </c>
      <c r="K19" s="1">
        <v>142.5</v>
      </c>
      <c r="L19" s="1">
        <v>142.5</v>
      </c>
      <c r="O19" t="s">
        <v>41</v>
      </c>
      <c r="P19" t="s">
        <v>42</v>
      </c>
    </row>
    <row r="20" spans="1:16" x14ac:dyDescent="0.3">
      <c r="A20" t="s">
        <v>14</v>
      </c>
      <c r="B20" t="s">
        <v>46</v>
      </c>
      <c r="C20" t="s">
        <v>45</v>
      </c>
      <c r="D20" s="276" t="s">
        <v>16</v>
      </c>
      <c r="E20" t="s">
        <v>17</v>
      </c>
      <c r="F20" t="s">
        <v>447</v>
      </c>
      <c r="G20" t="s">
        <v>2102</v>
      </c>
      <c r="H20" s="1">
        <v>3087.7200000000003</v>
      </c>
      <c r="I20" s="1">
        <v>1661.06</v>
      </c>
      <c r="J20" s="1">
        <v>3093.1800000000003</v>
      </c>
      <c r="K20" s="1">
        <v>7372.97</v>
      </c>
      <c r="L20" s="1">
        <v>7372.97</v>
      </c>
      <c r="O20" t="s">
        <v>41</v>
      </c>
      <c r="P20" t="s">
        <v>46</v>
      </c>
    </row>
    <row r="21" spans="1:16" x14ac:dyDescent="0.3">
      <c r="A21" t="s">
        <v>14</v>
      </c>
      <c r="B21" t="s">
        <v>46</v>
      </c>
      <c r="C21" t="s">
        <v>45</v>
      </c>
      <c r="D21" s="276" t="s">
        <v>18</v>
      </c>
      <c r="E21" t="s">
        <v>19</v>
      </c>
      <c r="F21" t="s">
        <v>448</v>
      </c>
      <c r="G21" t="s">
        <v>2112</v>
      </c>
      <c r="H21" s="1">
        <v>3125.39</v>
      </c>
      <c r="I21" s="1">
        <v>2978.35</v>
      </c>
      <c r="J21" s="1">
        <v>2854.16</v>
      </c>
      <c r="K21" s="1">
        <v>3000</v>
      </c>
      <c r="L21" s="1">
        <v>3000</v>
      </c>
      <c r="O21" t="s">
        <v>41</v>
      </c>
      <c r="P21" t="s">
        <v>46</v>
      </c>
    </row>
    <row r="22" spans="1:16" x14ac:dyDescent="0.3">
      <c r="A22" t="s">
        <v>14</v>
      </c>
      <c r="B22" t="s">
        <v>46</v>
      </c>
      <c r="C22" t="s">
        <v>45</v>
      </c>
      <c r="D22" s="276" t="s">
        <v>20</v>
      </c>
      <c r="E22" t="s">
        <v>21</v>
      </c>
      <c r="F22" t="s">
        <v>3525</v>
      </c>
      <c r="G22" t="s">
        <v>2118</v>
      </c>
      <c r="H22" s="1">
        <v>0</v>
      </c>
      <c r="I22" s="1">
        <v>24</v>
      </c>
      <c r="J22" s="1">
        <v>0</v>
      </c>
      <c r="O22" t="s">
        <v>41</v>
      </c>
      <c r="P22" t="s">
        <v>46</v>
      </c>
    </row>
    <row r="23" spans="1:16" x14ac:dyDescent="0.3">
      <c r="A23" t="s">
        <v>14</v>
      </c>
      <c r="B23" t="s">
        <v>46</v>
      </c>
      <c r="C23" t="s">
        <v>45</v>
      </c>
      <c r="D23" s="276" t="s">
        <v>43</v>
      </c>
      <c r="E23" t="s">
        <v>44</v>
      </c>
      <c r="F23" t="s">
        <v>3526</v>
      </c>
      <c r="G23" t="s">
        <v>2120</v>
      </c>
      <c r="H23" s="1">
        <v>0</v>
      </c>
      <c r="I23" s="1">
        <v>0</v>
      </c>
      <c r="J23" s="1">
        <v>1486</v>
      </c>
      <c r="O23" t="s">
        <v>41</v>
      </c>
      <c r="P23" t="s">
        <v>46</v>
      </c>
    </row>
    <row r="24" spans="1:16" x14ac:dyDescent="0.3">
      <c r="A24" t="s">
        <v>14</v>
      </c>
      <c r="B24" t="s">
        <v>46</v>
      </c>
      <c r="C24" t="s">
        <v>45</v>
      </c>
      <c r="D24" s="276" t="s">
        <v>28</v>
      </c>
      <c r="E24" t="s">
        <v>29</v>
      </c>
      <c r="F24" t="s">
        <v>2121</v>
      </c>
      <c r="G24" t="s">
        <v>2122</v>
      </c>
      <c r="H24" s="1">
        <v>0</v>
      </c>
      <c r="I24" s="1">
        <v>0</v>
      </c>
      <c r="J24" s="1">
        <v>0</v>
      </c>
      <c r="O24" t="s">
        <v>41</v>
      </c>
      <c r="P24" t="s">
        <v>46</v>
      </c>
    </row>
    <row r="25" spans="1:16" x14ac:dyDescent="0.3">
      <c r="A25" t="s">
        <v>31</v>
      </c>
      <c r="B25" t="s">
        <v>48</v>
      </c>
      <c r="C25" t="s">
        <v>47</v>
      </c>
      <c r="D25" s="276" t="s">
        <v>11</v>
      </c>
      <c r="E25" t="s">
        <v>12</v>
      </c>
      <c r="F25" t="s">
        <v>449</v>
      </c>
      <c r="G25" t="s">
        <v>1603</v>
      </c>
      <c r="H25" s="1">
        <v>66980.639999999999</v>
      </c>
      <c r="I25" s="1">
        <v>68865.680000000008</v>
      </c>
      <c r="J25" s="1">
        <v>74270.23</v>
      </c>
      <c r="K25" s="1">
        <v>73000</v>
      </c>
      <c r="L25" s="1">
        <v>73000</v>
      </c>
      <c r="O25" t="s">
        <v>37</v>
      </c>
      <c r="P25" t="s">
        <v>48</v>
      </c>
    </row>
    <row r="26" spans="1:16" x14ac:dyDescent="0.3">
      <c r="A26" t="s">
        <v>31</v>
      </c>
      <c r="B26" t="s">
        <v>48</v>
      </c>
      <c r="C26" t="s">
        <v>47</v>
      </c>
      <c r="D26" s="276" t="s">
        <v>16</v>
      </c>
      <c r="E26" t="s">
        <v>17</v>
      </c>
      <c r="F26" t="s">
        <v>450</v>
      </c>
      <c r="G26" t="s">
        <v>1612</v>
      </c>
      <c r="H26" s="1">
        <v>6285.9500000000007</v>
      </c>
      <c r="I26" s="1">
        <v>10298.709999999999</v>
      </c>
      <c r="J26" s="1">
        <v>15620.419999999998</v>
      </c>
      <c r="K26" s="1">
        <v>4275</v>
      </c>
      <c r="L26" s="1">
        <v>4275</v>
      </c>
      <c r="O26" t="s">
        <v>37</v>
      </c>
      <c r="P26" t="s">
        <v>48</v>
      </c>
    </row>
    <row r="27" spans="1:16" x14ac:dyDescent="0.3">
      <c r="A27" t="s">
        <v>31</v>
      </c>
      <c r="B27" t="s">
        <v>48</v>
      </c>
      <c r="C27" t="s">
        <v>47</v>
      </c>
      <c r="D27" s="276" t="s">
        <v>18</v>
      </c>
      <c r="E27" t="s">
        <v>19</v>
      </c>
      <c r="F27" t="s">
        <v>451</v>
      </c>
      <c r="G27" t="s">
        <v>1623</v>
      </c>
      <c r="H27" s="1">
        <v>14266.54</v>
      </c>
      <c r="I27" s="1">
        <v>14710.72</v>
      </c>
      <c r="J27" s="1">
        <v>14333.01</v>
      </c>
      <c r="K27" s="1">
        <v>14250</v>
      </c>
      <c r="L27" s="1">
        <v>14250</v>
      </c>
      <c r="O27" t="s">
        <v>37</v>
      </c>
      <c r="P27" t="s">
        <v>48</v>
      </c>
    </row>
    <row r="28" spans="1:16" x14ac:dyDescent="0.3">
      <c r="A28" t="s">
        <v>31</v>
      </c>
      <c r="B28" t="s">
        <v>48</v>
      </c>
      <c r="C28" t="s">
        <v>47</v>
      </c>
      <c r="D28" s="276" t="s">
        <v>20</v>
      </c>
      <c r="E28" t="s">
        <v>21</v>
      </c>
      <c r="F28" t="s">
        <v>452</v>
      </c>
      <c r="G28" t="s">
        <v>1631</v>
      </c>
      <c r="H28" s="1">
        <v>1428.6100000000001</v>
      </c>
      <c r="I28" s="1">
        <v>2265.2600000000002</v>
      </c>
      <c r="J28" s="1">
        <v>949.12</v>
      </c>
      <c r="K28" s="1">
        <v>1883.51</v>
      </c>
      <c r="L28" s="1">
        <v>1883.51</v>
      </c>
      <c r="O28" t="s">
        <v>37</v>
      </c>
      <c r="P28" t="s">
        <v>48</v>
      </c>
    </row>
    <row r="29" spans="1:16" x14ac:dyDescent="0.3">
      <c r="A29" t="s">
        <v>31</v>
      </c>
      <c r="B29" t="s">
        <v>48</v>
      </c>
      <c r="C29" t="s">
        <v>47</v>
      </c>
      <c r="D29" s="276" t="s">
        <v>49</v>
      </c>
      <c r="E29" t="s">
        <v>50</v>
      </c>
      <c r="F29" t="s">
        <v>453</v>
      </c>
      <c r="G29" t="s">
        <v>1643</v>
      </c>
      <c r="H29" s="1">
        <v>44053.53</v>
      </c>
      <c r="I29" s="1">
        <v>39426.950000000004</v>
      </c>
      <c r="J29" s="1">
        <v>34818.949999999997</v>
      </c>
      <c r="K29" s="1">
        <v>29000</v>
      </c>
      <c r="L29" s="1">
        <v>29000</v>
      </c>
      <c r="O29" t="s">
        <v>37</v>
      </c>
      <c r="P29" t="s">
        <v>48</v>
      </c>
    </row>
    <row r="30" spans="1:16" x14ac:dyDescent="0.3">
      <c r="A30" t="s">
        <v>31</v>
      </c>
      <c r="B30" t="s">
        <v>48</v>
      </c>
      <c r="C30" t="s">
        <v>47</v>
      </c>
      <c r="D30" s="276" t="s">
        <v>86</v>
      </c>
      <c r="E30" t="s">
        <v>87</v>
      </c>
      <c r="F30" t="s">
        <v>3527</v>
      </c>
      <c r="G30" t="s">
        <v>1636</v>
      </c>
      <c r="H30" s="1">
        <v>7</v>
      </c>
      <c r="I30" s="1">
        <v>8020.32</v>
      </c>
      <c r="J30" s="1">
        <v>8020.32</v>
      </c>
      <c r="L30" s="1">
        <v>0</v>
      </c>
      <c r="O30" t="s">
        <v>37</v>
      </c>
      <c r="P30" t="s">
        <v>48</v>
      </c>
    </row>
    <row r="31" spans="1:16" x14ac:dyDescent="0.3">
      <c r="A31" t="s">
        <v>31</v>
      </c>
      <c r="B31" t="s">
        <v>48</v>
      </c>
      <c r="C31" t="s">
        <v>47</v>
      </c>
      <c r="D31" s="276" t="s">
        <v>43</v>
      </c>
      <c r="E31" t="s">
        <v>44</v>
      </c>
      <c r="F31" t="s">
        <v>3528</v>
      </c>
      <c r="G31" t="s">
        <v>1639</v>
      </c>
      <c r="H31" s="1">
        <v>690</v>
      </c>
      <c r="I31" s="1">
        <v>1058.9100000000001</v>
      </c>
      <c r="J31" s="1">
        <v>1109.43</v>
      </c>
      <c r="L31" s="1">
        <v>0</v>
      </c>
      <c r="O31" t="s">
        <v>37</v>
      </c>
      <c r="P31" t="s">
        <v>48</v>
      </c>
    </row>
    <row r="32" spans="1:16" x14ac:dyDescent="0.3">
      <c r="A32" t="s">
        <v>31</v>
      </c>
      <c r="B32" t="s">
        <v>48</v>
      </c>
      <c r="C32" t="s">
        <v>47</v>
      </c>
      <c r="D32" s="276">
        <v>691</v>
      </c>
      <c r="F32" t="s">
        <v>1650</v>
      </c>
      <c r="G32" t="s">
        <v>1650</v>
      </c>
      <c r="H32" s="1">
        <v>0</v>
      </c>
      <c r="I32" s="1">
        <v>0</v>
      </c>
      <c r="J32" s="1">
        <v>650.87</v>
      </c>
      <c r="L32" s="1">
        <v>0</v>
      </c>
      <c r="O32" t="s">
        <v>37</v>
      </c>
      <c r="P32" t="s">
        <v>48</v>
      </c>
    </row>
    <row r="33" spans="1:16" x14ac:dyDescent="0.3">
      <c r="A33" t="s">
        <v>14</v>
      </c>
      <c r="B33" t="s">
        <v>52</v>
      </c>
      <c r="C33" t="s">
        <v>51</v>
      </c>
      <c r="D33" s="276" t="s">
        <v>11</v>
      </c>
      <c r="E33" t="s">
        <v>12</v>
      </c>
      <c r="F33" t="s">
        <v>455</v>
      </c>
      <c r="G33" t="s">
        <v>2126</v>
      </c>
      <c r="H33" s="1">
        <v>66.89</v>
      </c>
      <c r="I33" s="1">
        <v>0</v>
      </c>
      <c r="J33" s="1">
        <v>19.04</v>
      </c>
      <c r="K33" s="1">
        <v>186.22</v>
      </c>
      <c r="L33" s="1">
        <v>186.22</v>
      </c>
      <c r="O33" t="s">
        <v>41</v>
      </c>
      <c r="P33" t="s">
        <v>53</v>
      </c>
    </row>
    <row r="34" spans="1:16" x14ac:dyDescent="0.3">
      <c r="A34" t="s">
        <v>14</v>
      </c>
      <c r="B34" t="s">
        <v>52</v>
      </c>
      <c r="C34" t="s">
        <v>51</v>
      </c>
      <c r="D34" s="276" t="s">
        <v>16</v>
      </c>
      <c r="E34" t="s">
        <v>17</v>
      </c>
      <c r="F34" t="s">
        <v>456</v>
      </c>
      <c r="G34" t="s">
        <v>2128</v>
      </c>
      <c r="H34" s="1">
        <v>8738.1299999999992</v>
      </c>
      <c r="I34" s="1">
        <v>7295.2100000000009</v>
      </c>
      <c r="J34" s="1">
        <v>6088.9699999999993</v>
      </c>
      <c r="K34" s="1">
        <v>6752.19</v>
      </c>
      <c r="L34" s="1">
        <v>6752.19</v>
      </c>
      <c r="O34" t="s">
        <v>41</v>
      </c>
      <c r="P34" t="s">
        <v>53</v>
      </c>
    </row>
    <row r="35" spans="1:16" x14ac:dyDescent="0.3">
      <c r="A35" t="s">
        <v>14</v>
      </c>
      <c r="B35" t="s">
        <v>52</v>
      </c>
      <c r="C35" t="s">
        <v>51</v>
      </c>
      <c r="D35" s="276" t="s">
        <v>20</v>
      </c>
      <c r="E35" t="s">
        <v>21</v>
      </c>
      <c r="F35" t="s">
        <v>458</v>
      </c>
      <c r="G35" t="s">
        <v>2145</v>
      </c>
      <c r="H35" s="1">
        <v>1539.05</v>
      </c>
      <c r="I35" s="1">
        <v>1598.23</v>
      </c>
      <c r="J35" s="1">
        <v>851.84999999999991</v>
      </c>
      <c r="K35" s="1">
        <v>572.61</v>
      </c>
      <c r="L35" s="1">
        <v>572.61</v>
      </c>
      <c r="O35" t="s">
        <v>41</v>
      </c>
      <c r="P35" t="s">
        <v>53</v>
      </c>
    </row>
    <row r="36" spans="1:16" x14ac:dyDescent="0.3">
      <c r="A36" t="s">
        <v>14</v>
      </c>
      <c r="B36" t="s">
        <v>52</v>
      </c>
      <c r="C36" t="s">
        <v>51</v>
      </c>
      <c r="D36" s="276" t="s">
        <v>43</v>
      </c>
      <c r="E36" t="s">
        <v>44</v>
      </c>
      <c r="F36" t="s">
        <v>459</v>
      </c>
      <c r="G36" t="s">
        <v>2151</v>
      </c>
      <c r="H36" s="1">
        <v>703.36</v>
      </c>
      <c r="I36" s="1">
        <v>0</v>
      </c>
      <c r="J36" s="1">
        <v>508.71</v>
      </c>
      <c r="K36" s="1">
        <v>186.22</v>
      </c>
      <c r="L36" s="1">
        <v>186.22</v>
      </c>
      <c r="O36" t="s">
        <v>41</v>
      </c>
      <c r="P36" t="s">
        <v>53</v>
      </c>
    </row>
    <row r="37" spans="1:16" x14ac:dyDescent="0.3">
      <c r="A37" t="s">
        <v>14</v>
      </c>
      <c r="B37" t="s">
        <v>52</v>
      </c>
      <c r="C37" t="s">
        <v>51</v>
      </c>
      <c r="D37" s="276" t="s">
        <v>28</v>
      </c>
      <c r="E37" t="s">
        <v>29</v>
      </c>
      <c r="F37" t="s">
        <v>460</v>
      </c>
      <c r="G37" t="s">
        <v>2155</v>
      </c>
      <c r="H37" s="1">
        <v>4843.29</v>
      </c>
      <c r="I37" s="1">
        <v>5918.31</v>
      </c>
      <c r="J37" s="1">
        <v>2346.27</v>
      </c>
      <c r="K37" s="1">
        <v>3258.78</v>
      </c>
      <c r="L37" s="1">
        <v>3258.78</v>
      </c>
      <c r="O37" t="s">
        <v>41</v>
      </c>
      <c r="P37" t="s">
        <v>53</v>
      </c>
    </row>
    <row r="38" spans="1:16" x14ac:dyDescent="0.3">
      <c r="A38" t="s">
        <v>14</v>
      </c>
      <c r="B38" t="s">
        <v>52</v>
      </c>
      <c r="C38" t="s">
        <v>51</v>
      </c>
      <c r="D38" s="276" t="s">
        <v>54</v>
      </c>
      <c r="E38" t="s">
        <v>55</v>
      </c>
      <c r="F38" t="s">
        <v>457</v>
      </c>
      <c r="G38" t="s">
        <v>2142</v>
      </c>
      <c r="H38" s="1">
        <v>3821.1000000000004</v>
      </c>
      <c r="I38" s="1">
        <v>4545.6099999999997</v>
      </c>
      <c r="J38" s="1">
        <v>4268.8999999999996</v>
      </c>
      <c r="K38" s="1">
        <v>3500</v>
      </c>
      <c r="L38" s="1">
        <v>3500</v>
      </c>
      <c r="O38" t="s">
        <v>41</v>
      </c>
      <c r="P38" t="s">
        <v>53</v>
      </c>
    </row>
    <row r="39" spans="1:16" x14ac:dyDescent="0.3">
      <c r="A39" t="s">
        <v>14</v>
      </c>
      <c r="B39" t="s">
        <v>57</v>
      </c>
      <c r="C39" t="s">
        <v>56</v>
      </c>
      <c r="D39" s="276" t="s">
        <v>16</v>
      </c>
      <c r="E39" t="s">
        <v>17</v>
      </c>
      <c r="F39" t="s">
        <v>461</v>
      </c>
      <c r="G39" t="s">
        <v>2169</v>
      </c>
      <c r="H39" s="1">
        <v>2066.1</v>
      </c>
      <c r="I39" s="1">
        <v>2070.14</v>
      </c>
      <c r="J39" s="1">
        <v>1491.6000000000001</v>
      </c>
      <c r="K39" s="1">
        <v>1529.5</v>
      </c>
      <c r="L39" s="1">
        <v>1529.5</v>
      </c>
      <c r="O39" t="s">
        <v>41</v>
      </c>
      <c r="P39" t="s">
        <v>58</v>
      </c>
    </row>
    <row r="40" spans="1:16" x14ac:dyDescent="0.3">
      <c r="A40" t="s">
        <v>14</v>
      </c>
      <c r="B40" t="s">
        <v>57</v>
      </c>
      <c r="C40" t="s">
        <v>56</v>
      </c>
      <c r="D40" s="276" t="s">
        <v>20</v>
      </c>
      <c r="E40" t="s">
        <v>21</v>
      </c>
      <c r="F40" t="s">
        <v>463</v>
      </c>
      <c r="G40" t="s">
        <v>2184</v>
      </c>
      <c r="H40" s="1">
        <v>461.42</v>
      </c>
      <c r="I40" s="1">
        <v>305.29999999999995</v>
      </c>
      <c r="J40" s="1">
        <v>1140.83</v>
      </c>
      <c r="K40" s="1">
        <v>1300</v>
      </c>
      <c r="L40" s="1">
        <v>1300</v>
      </c>
      <c r="O40" t="s">
        <v>41</v>
      </c>
      <c r="P40" t="s">
        <v>58</v>
      </c>
    </row>
    <row r="41" spans="1:16" x14ac:dyDescent="0.3">
      <c r="A41" t="s">
        <v>14</v>
      </c>
      <c r="B41" t="s">
        <v>57</v>
      </c>
      <c r="C41" t="s">
        <v>56</v>
      </c>
      <c r="D41" s="276" t="s">
        <v>28</v>
      </c>
      <c r="E41" t="s">
        <v>29</v>
      </c>
      <c r="F41" t="s">
        <v>464</v>
      </c>
      <c r="G41" t="s">
        <v>2192</v>
      </c>
      <c r="H41" s="1">
        <v>256.76</v>
      </c>
      <c r="I41" s="1">
        <v>225</v>
      </c>
      <c r="J41" s="1">
        <v>50</v>
      </c>
      <c r="K41" s="1">
        <v>190</v>
      </c>
      <c r="L41" s="1">
        <v>190</v>
      </c>
      <c r="O41" t="s">
        <v>41</v>
      </c>
      <c r="P41" t="s">
        <v>58</v>
      </c>
    </row>
    <row r="42" spans="1:16" x14ac:dyDescent="0.3">
      <c r="A42" t="s">
        <v>14</v>
      </c>
      <c r="B42" t="s">
        <v>57</v>
      </c>
      <c r="C42" t="s">
        <v>56</v>
      </c>
      <c r="D42" s="276" t="s">
        <v>54</v>
      </c>
      <c r="E42" t="s">
        <v>55</v>
      </c>
      <c r="F42" t="s">
        <v>462</v>
      </c>
      <c r="G42" t="s">
        <v>2180</v>
      </c>
      <c r="H42" s="1">
        <v>1552.66</v>
      </c>
      <c r="I42" s="1">
        <v>1426.97</v>
      </c>
      <c r="J42" s="1">
        <v>1449.2</v>
      </c>
      <c r="K42" s="1">
        <v>1140</v>
      </c>
      <c r="L42" s="1">
        <v>1140</v>
      </c>
      <c r="O42" t="s">
        <v>41</v>
      </c>
      <c r="P42" t="s">
        <v>58</v>
      </c>
    </row>
    <row r="43" spans="1:16" x14ac:dyDescent="0.3">
      <c r="A43" t="s">
        <v>14</v>
      </c>
      <c r="B43" t="s">
        <v>57</v>
      </c>
      <c r="C43" t="s">
        <v>56</v>
      </c>
      <c r="D43" s="276" t="s">
        <v>11</v>
      </c>
      <c r="E43" t="s">
        <v>12</v>
      </c>
      <c r="F43" t="s">
        <v>3529</v>
      </c>
      <c r="G43" t="s">
        <v>2167</v>
      </c>
      <c r="H43" s="1">
        <v>400</v>
      </c>
      <c r="I43" s="1">
        <v>14.64</v>
      </c>
      <c r="J43" s="1">
        <v>0</v>
      </c>
      <c r="O43" t="s">
        <v>41</v>
      </c>
      <c r="P43" t="s">
        <v>58</v>
      </c>
    </row>
    <row r="44" spans="1:16" x14ac:dyDescent="0.3">
      <c r="A44" t="s">
        <v>14</v>
      </c>
      <c r="B44" t="s">
        <v>57</v>
      </c>
      <c r="C44" t="s">
        <v>56</v>
      </c>
      <c r="D44" s="276" t="s">
        <v>43</v>
      </c>
      <c r="E44" t="s">
        <v>44</v>
      </c>
      <c r="F44" t="s">
        <v>3530</v>
      </c>
      <c r="G44" t="s">
        <v>2190</v>
      </c>
      <c r="H44" s="1">
        <v>0</v>
      </c>
      <c r="I44" s="1">
        <v>0</v>
      </c>
      <c r="J44" s="1">
        <v>337.81</v>
      </c>
      <c r="O44" t="s">
        <v>41</v>
      </c>
      <c r="P44" t="s">
        <v>58</v>
      </c>
    </row>
    <row r="45" spans="1:16" x14ac:dyDescent="0.3">
      <c r="A45" t="s">
        <v>61</v>
      </c>
      <c r="B45" t="s">
        <v>60</v>
      </c>
      <c r="C45" t="s">
        <v>59</v>
      </c>
      <c r="D45" s="276" t="s">
        <v>11</v>
      </c>
      <c r="E45" t="s">
        <v>12</v>
      </c>
      <c r="F45" t="s">
        <v>465</v>
      </c>
      <c r="G45" t="s">
        <v>1422</v>
      </c>
      <c r="H45" s="1">
        <v>1372</v>
      </c>
      <c r="I45" s="1">
        <v>441.44</v>
      </c>
      <c r="J45" s="1">
        <v>585.77</v>
      </c>
      <c r="K45" s="1">
        <v>475</v>
      </c>
      <c r="L45" s="1">
        <v>475</v>
      </c>
      <c r="O45" t="s">
        <v>37</v>
      </c>
      <c r="P45" t="s">
        <v>62</v>
      </c>
    </row>
    <row r="46" spans="1:16" x14ac:dyDescent="0.3">
      <c r="A46" t="s">
        <v>61</v>
      </c>
      <c r="B46" t="s">
        <v>60</v>
      </c>
      <c r="C46" t="s">
        <v>59</v>
      </c>
      <c r="D46" s="276" t="s">
        <v>16</v>
      </c>
      <c r="E46" t="s">
        <v>17</v>
      </c>
      <c r="F46" t="s">
        <v>466</v>
      </c>
      <c r="G46" t="s">
        <v>1426</v>
      </c>
      <c r="H46" s="1">
        <v>10784.029999999999</v>
      </c>
      <c r="I46" s="1">
        <v>6618.32</v>
      </c>
      <c r="J46" s="1">
        <v>6943.42</v>
      </c>
      <c r="K46" s="1">
        <v>8505.73</v>
      </c>
      <c r="L46" s="1">
        <v>8505.73</v>
      </c>
      <c r="O46" t="s">
        <v>37</v>
      </c>
      <c r="P46" t="s">
        <v>62</v>
      </c>
    </row>
    <row r="47" spans="1:16" x14ac:dyDescent="0.3">
      <c r="A47" t="s">
        <v>61</v>
      </c>
      <c r="B47" t="s">
        <v>60</v>
      </c>
      <c r="C47" t="s">
        <v>59</v>
      </c>
      <c r="D47" s="276" t="s">
        <v>18</v>
      </c>
      <c r="E47" t="s">
        <v>19</v>
      </c>
      <c r="F47" t="s">
        <v>467</v>
      </c>
      <c r="G47" t="s">
        <v>1438</v>
      </c>
      <c r="H47" s="1">
        <v>2852.98</v>
      </c>
      <c r="I47" s="1">
        <v>3161.7799999999997</v>
      </c>
      <c r="J47" s="1">
        <v>3065.77</v>
      </c>
      <c r="K47" s="1">
        <v>2850</v>
      </c>
      <c r="L47" s="1">
        <v>2850</v>
      </c>
      <c r="O47" t="s">
        <v>37</v>
      </c>
      <c r="P47" t="s">
        <v>62</v>
      </c>
    </row>
    <row r="48" spans="1:16" x14ac:dyDescent="0.3">
      <c r="A48" t="s">
        <v>61</v>
      </c>
      <c r="B48" t="s">
        <v>60</v>
      </c>
      <c r="C48" t="s">
        <v>59</v>
      </c>
      <c r="D48" s="276" t="s">
        <v>20</v>
      </c>
      <c r="E48" t="s">
        <v>21</v>
      </c>
      <c r="F48" t="s">
        <v>468</v>
      </c>
      <c r="G48" t="s">
        <v>1446</v>
      </c>
      <c r="H48" s="1">
        <v>8955.0500000000011</v>
      </c>
      <c r="I48" s="1">
        <v>7556.43</v>
      </c>
      <c r="J48" s="1">
        <v>4681.34</v>
      </c>
      <c r="K48" s="1">
        <v>6175</v>
      </c>
      <c r="L48" s="1">
        <v>6175</v>
      </c>
      <c r="O48" t="s">
        <v>37</v>
      </c>
      <c r="P48" t="s">
        <v>62</v>
      </c>
    </row>
    <row r="49" spans="1:16" x14ac:dyDescent="0.3">
      <c r="A49" t="s">
        <v>61</v>
      </c>
      <c r="B49" t="s">
        <v>60</v>
      </c>
      <c r="C49" t="s">
        <v>59</v>
      </c>
      <c r="D49" s="276" t="s">
        <v>28</v>
      </c>
      <c r="E49" t="s">
        <v>29</v>
      </c>
      <c r="F49" t="s">
        <v>469</v>
      </c>
      <c r="G49" t="s">
        <v>1454</v>
      </c>
      <c r="H49" s="1">
        <v>2959.15</v>
      </c>
      <c r="I49" s="1">
        <v>4140.55</v>
      </c>
      <c r="J49" s="1">
        <v>2549.0500000000002</v>
      </c>
      <c r="K49" s="1">
        <v>950</v>
      </c>
      <c r="L49" s="1">
        <v>950</v>
      </c>
      <c r="O49" t="s">
        <v>37</v>
      </c>
      <c r="P49" t="s">
        <v>62</v>
      </c>
    </row>
    <row r="50" spans="1:16" x14ac:dyDescent="0.3">
      <c r="A50" t="s">
        <v>14</v>
      </c>
      <c r="B50" t="s">
        <v>64</v>
      </c>
      <c r="C50" t="s">
        <v>63</v>
      </c>
      <c r="D50" s="276" t="s">
        <v>16</v>
      </c>
      <c r="E50" t="s">
        <v>17</v>
      </c>
      <c r="F50" t="s">
        <v>470</v>
      </c>
      <c r="G50" t="s">
        <v>2199</v>
      </c>
      <c r="H50" s="1">
        <v>829.82</v>
      </c>
      <c r="I50" s="1">
        <v>2546.5</v>
      </c>
      <c r="J50" s="1">
        <v>0.6</v>
      </c>
      <c r="K50" s="1">
        <v>760</v>
      </c>
      <c r="L50" s="1">
        <v>760</v>
      </c>
      <c r="O50" t="s">
        <v>41</v>
      </c>
      <c r="P50" t="s">
        <v>53</v>
      </c>
    </row>
    <row r="51" spans="1:16" x14ac:dyDescent="0.3">
      <c r="A51" t="s">
        <v>14</v>
      </c>
      <c r="B51" t="s">
        <v>64</v>
      </c>
      <c r="C51" t="s">
        <v>63</v>
      </c>
      <c r="D51" s="276" t="s">
        <v>18</v>
      </c>
      <c r="E51" t="s">
        <v>19</v>
      </c>
      <c r="F51" t="s">
        <v>471</v>
      </c>
      <c r="G51" t="s">
        <v>2204</v>
      </c>
      <c r="H51" s="1">
        <v>415.86</v>
      </c>
      <c r="I51" s="1">
        <v>1188</v>
      </c>
      <c r="J51" s="1">
        <v>1089</v>
      </c>
      <c r="K51" s="1">
        <v>380</v>
      </c>
      <c r="L51" s="1">
        <v>380</v>
      </c>
      <c r="O51" t="s">
        <v>41</v>
      </c>
      <c r="P51" t="s">
        <v>53</v>
      </c>
    </row>
    <row r="52" spans="1:16" x14ac:dyDescent="0.3">
      <c r="A52" t="s">
        <v>14</v>
      </c>
      <c r="B52" t="s">
        <v>64</v>
      </c>
      <c r="C52" t="s">
        <v>63</v>
      </c>
      <c r="D52" s="276" t="s">
        <v>28</v>
      </c>
      <c r="E52" t="s">
        <v>29</v>
      </c>
      <c r="F52" t="s">
        <v>472</v>
      </c>
      <c r="G52" t="s">
        <v>2209</v>
      </c>
      <c r="H52" s="1">
        <v>2075</v>
      </c>
      <c r="I52" s="1">
        <v>0</v>
      </c>
      <c r="J52" s="1">
        <v>0</v>
      </c>
      <c r="K52" s="1">
        <v>475</v>
      </c>
      <c r="L52" s="1">
        <v>475</v>
      </c>
      <c r="O52" t="s">
        <v>41</v>
      </c>
      <c r="P52" t="s">
        <v>53</v>
      </c>
    </row>
    <row r="53" spans="1:16" x14ac:dyDescent="0.3">
      <c r="A53" t="s">
        <v>14</v>
      </c>
      <c r="B53" t="s">
        <v>64</v>
      </c>
      <c r="C53" t="s">
        <v>63</v>
      </c>
      <c r="D53" s="276" t="s">
        <v>43</v>
      </c>
      <c r="E53" t="s">
        <v>44</v>
      </c>
      <c r="F53" t="s">
        <v>3531</v>
      </c>
      <c r="G53" t="s">
        <v>2207</v>
      </c>
      <c r="H53" s="1">
        <v>0</v>
      </c>
      <c r="I53" s="1">
        <v>0</v>
      </c>
      <c r="J53" s="1">
        <v>0</v>
      </c>
      <c r="O53" t="s">
        <v>41</v>
      </c>
      <c r="P53" t="s">
        <v>53</v>
      </c>
    </row>
    <row r="54" spans="1:16" x14ac:dyDescent="0.3">
      <c r="A54" t="s">
        <v>14</v>
      </c>
      <c r="B54" t="s">
        <v>66</v>
      </c>
      <c r="C54" t="s">
        <v>65</v>
      </c>
      <c r="D54" s="276" t="s">
        <v>16</v>
      </c>
      <c r="E54" t="s">
        <v>17</v>
      </c>
      <c r="F54" t="s">
        <v>473</v>
      </c>
      <c r="G54" t="s">
        <v>2221</v>
      </c>
      <c r="H54" s="1">
        <v>2928.21</v>
      </c>
      <c r="I54" s="1">
        <v>3551.44</v>
      </c>
      <c r="J54" s="1">
        <v>2709.06</v>
      </c>
      <c r="K54" s="1">
        <v>2185</v>
      </c>
      <c r="L54" s="1">
        <v>2185</v>
      </c>
      <c r="O54" t="s">
        <v>30</v>
      </c>
      <c r="P54" t="s">
        <v>58</v>
      </c>
    </row>
    <row r="55" spans="1:16" x14ac:dyDescent="0.3">
      <c r="A55" t="s">
        <v>14</v>
      </c>
      <c r="B55" t="s">
        <v>66</v>
      </c>
      <c r="C55" t="s">
        <v>65</v>
      </c>
      <c r="D55" s="276" t="s">
        <v>18</v>
      </c>
      <c r="E55" t="s">
        <v>19</v>
      </c>
      <c r="F55" t="s">
        <v>474</v>
      </c>
      <c r="G55" t="s">
        <v>2228</v>
      </c>
      <c r="H55" s="1">
        <v>1878.4399999999998</v>
      </c>
      <c r="I55" s="1">
        <v>1866.8600000000001</v>
      </c>
      <c r="J55" s="1">
        <v>1706.25</v>
      </c>
      <c r="K55" s="1">
        <v>2090</v>
      </c>
      <c r="L55" s="1">
        <v>2090</v>
      </c>
      <c r="O55" t="s">
        <v>30</v>
      </c>
      <c r="P55" t="s">
        <v>58</v>
      </c>
    </row>
    <row r="56" spans="1:16" x14ac:dyDescent="0.3">
      <c r="A56" t="s">
        <v>14</v>
      </c>
      <c r="B56" t="s">
        <v>66</v>
      </c>
      <c r="C56" t="s">
        <v>65</v>
      </c>
      <c r="D56" s="276" t="s">
        <v>20</v>
      </c>
      <c r="E56" t="s">
        <v>21</v>
      </c>
      <c r="F56" t="s">
        <v>475</v>
      </c>
      <c r="G56" t="s">
        <v>2233</v>
      </c>
      <c r="H56" s="1">
        <v>0</v>
      </c>
      <c r="I56" s="1">
        <v>51.06</v>
      </c>
      <c r="J56" s="1">
        <v>0</v>
      </c>
      <c r="K56" s="1">
        <v>230.69</v>
      </c>
      <c r="L56" s="1">
        <v>230.69</v>
      </c>
      <c r="O56" t="s">
        <v>30</v>
      </c>
      <c r="P56" t="s">
        <v>58</v>
      </c>
    </row>
    <row r="57" spans="1:16" x14ac:dyDescent="0.3">
      <c r="A57" t="s">
        <v>14</v>
      </c>
      <c r="B57" t="s">
        <v>66</v>
      </c>
      <c r="C57" t="s">
        <v>65</v>
      </c>
      <c r="D57" s="276" t="s">
        <v>28</v>
      </c>
      <c r="E57" t="s">
        <v>29</v>
      </c>
      <c r="F57" t="s">
        <v>476</v>
      </c>
      <c r="G57" t="s">
        <v>2238</v>
      </c>
      <c r="H57" s="1">
        <v>-12.54</v>
      </c>
      <c r="I57" s="1">
        <v>66.900000000000006</v>
      </c>
      <c r="J57" s="1">
        <v>0</v>
      </c>
      <c r="K57" s="1">
        <v>51.64</v>
      </c>
      <c r="L57" s="1">
        <v>51.64</v>
      </c>
      <c r="O57" t="s">
        <v>30</v>
      </c>
      <c r="P57" t="s">
        <v>58</v>
      </c>
    </row>
    <row r="58" spans="1:16" x14ac:dyDescent="0.3">
      <c r="A58" t="s">
        <v>14</v>
      </c>
      <c r="B58" t="s">
        <v>66</v>
      </c>
      <c r="C58" t="s">
        <v>65</v>
      </c>
      <c r="D58" s="276" t="s">
        <v>11</v>
      </c>
      <c r="E58" t="s">
        <v>12</v>
      </c>
      <c r="F58" t="s">
        <v>3532</v>
      </c>
      <c r="G58" t="s">
        <v>2219</v>
      </c>
      <c r="H58" s="1">
        <v>17</v>
      </c>
      <c r="I58" s="1">
        <v>0</v>
      </c>
      <c r="J58" s="1">
        <v>26.37</v>
      </c>
      <c r="O58" t="s">
        <v>30</v>
      </c>
      <c r="P58" t="s">
        <v>58</v>
      </c>
    </row>
    <row r="59" spans="1:16" x14ac:dyDescent="0.3">
      <c r="A59" t="s">
        <v>14</v>
      </c>
      <c r="B59" t="s">
        <v>66</v>
      </c>
      <c r="C59" t="s">
        <v>65</v>
      </c>
      <c r="D59" s="276" t="s">
        <v>43</v>
      </c>
      <c r="E59" t="s">
        <v>44</v>
      </c>
      <c r="F59" t="s">
        <v>3533</v>
      </c>
      <c r="G59" t="s">
        <v>2235</v>
      </c>
      <c r="H59" s="1">
        <v>60</v>
      </c>
      <c r="I59" s="1">
        <v>12</v>
      </c>
      <c r="J59" s="1">
        <v>150</v>
      </c>
      <c r="O59" t="s">
        <v>30</v>
      </c>
      <c r="P59" t="s">
        <v>58</v>
      </c>
    </row>
    <row r="60" spans="1:16" x14ac:dyDescent="0.3">
      <c r="A60" t="s">
        <v>69</v>
      </c>
      <c r="B60" t="s">
        <v>68</v>
      </c>
      <c r="C60" t="s">
        <v>67</v>
      </c>
      <c r="D60" s="276" t="s">
        <v>11</v>
      </c>
      <c r="E60" t="s">
        <v>12</v>
      </c>
      <c r="F60" t="s">
        <v>477</v>
      </c>
      <c r="G60" t="s">
        <v>3052</v>
      </c>
      <c r="H60" s="1">
        <v>8443.89</v>
      </c>
      <c r="I60" s="1">
        <v>10000</v>
      </c>
      <c r="J60" s="1">
        <v>10000</v>
      </c>
      <c r="K60" s="1">
        <v>10000</v>
      </c>
      <c r="L60" s="1">
        <v>10000</v>
      </c>
      <c r="O60" t="s">
        <v>37</v>
      </c>
      <c r="P60" t="s">
        <v>70</v>
      </c>
    </row>
    <row r="61" spans="1:16" x14ac:dyDescent="0.3">
      <c r="A61" t="s">
        <v>69</v>
      </c>
      <c r="B61" t="s">
        <v>68</v>
      </c>
      <c r="C61" t="s">
        <v>67</v>
      </c>
      <c r="D61" s="276" t="s">
        <v>16</v>
      </c>
      <c r="E61" t="s">
        <v>17</v>
      </c>
      <c r="F61" t="s">
        <v>478</v>
      </c>
      <c r="G61" t="s">
        <v>3055</v>
      </c>
      <c r="H61" s="1">
        <v>4654.2700000000004</v>
      </c>
      <c r="I61" s="1">
        <v>2953</v>
      </c>
      <c r="J61" s="1">
        <v>3516.95</v>
      </c>
      <c r="K61" s="1">
        <v>4500</v>
      </c>
      <c r="L61" s="1">
        <v>4500</v>
      </c>
      <c r="O61" t="s">
        <v>37</v>
      </c>
      <c r="P61" t="s">
        <v>70</v>
      </c>
    </row>
    <row r="62" spans="1:16" x14ac:dyDescent="0.3">
      <c r="A62" t="s">
        <v>69</v>
      </c>
      <c r="B62" t="s">
        <v>68</v>
      </c>
      <c r="C62" t="s">
        <v>67</v>
      </c>
      <c r="D62" s="276" t="s">
        <v>18</v>
      </c>
      <c r="E62" t="s">
        <v>19</v>
      </c>
      <c r="F62" t="s">
        <v>479</v>
      </c>
      <c r="G62" t="s">
        <v>3062</v>
      </c>
      <c r="H62" s="1">
        <v>1946.79</v>
      </c>
      <c r="I62" s="1">
        <v>2228.1799999999998</v>
      </c>
      <c r="J62" s="1">
        <v>1980</v>
      </c>
      <c r="K62" s="1">
        <v>2000</v>
      </c>
      <c r="L62" s="1">
        <v>2000</v>
      </c>
      <c r="O62" t="s">
        <v>37</v>
      </c>
      <c r="P62" t="s">
        <v>70</v>
      </c>
    </row>
    <row r="63" spans="1:16" x14ac:dyDescent="0.3">
      <c r="A63" t="s">
        <v>69</v>
      </c>
      <c r="B63" t="s">
        <v>68</v>
      </c>
      <c r="C63" t="s">
        <v>67</v>
      </c>
      <c r="D63" s="276" t="s">
        <v>28</v>
      </c>
      <c r="E63" t="s">
        <v>29</v>
      </c>
      <c r="F63" t="s">
        <v>481</v>
      </c>
      <c r="G63" t="s">
        <v>3073</v>
      </c>
      <c r="H63" s="1">
        <v>10893.82</v>
      </c>
      <c r="I63" s="1">
        <v>12133.24</v>
      </c>
      <c r="J63" s="1">
        <v>11321.8</v>
      </c>
      <c r="K63" s="1">
        <v>9150</v>
      </c>
      <c r="L63" s="1">
        <v>9150</v>
      </c>
      <c r="O63" t="s">
        <v>37</v>
      </c>
      <c r="P63" t="s">
        <v>70</v>
      </c>
    </row>
    <row r="64" spans="1:16" x14ac:dyDescent="0.3">
      <c r="A64" t="s">
        <v>31</v>
      </c>
      <c r="B64" t="s">
        <v>72</v>
      </c>
      <c r="C64" t="s">
        <v>71</v>
      </c>
      <c r="D64" s="276" t="s">
        <v>73</v>
      </c>
      <c r="E64" t="s">
        <v>74</v>
      </c>
      <c r="F64" t="s">
        <v>483</v>
      </c>
      <c r="G64" t="s">
        <v>1652</v>
      </c>
      <c r="H64" s="1">
        <v>0</v>
      </c>
      <c r="I64" s="1">
        <v>0</v>
      </c>
      <c r="J64" s="1">
        <v>0</v>
      </c>
      <c r="K64" s="1">
        <v>1861605</v>
      </c>
      <c r="L64" s="1">
        <v>1861605</v>
      </c>
      <c r="O64" t="s">
        <v>41</v>
      </c>
      <c r="P64" t="s">
        <v>48</v>
      </c>
    </row>
    <row r="65" spans="1:16" x14ac:dyDescent="0.3">
      <c r="A65" t="s">
        <v>31</v>
      </c>
      <c r="B65" t="s">
        <v>76</v>
      </c>
      <c r="C65" t="s">
        <v>75</v>
      </c>
      <c r="D65" s="276" t="s">
        <v>73</v>
      </c>
      <c r="E65" t="s">
        <v>74</v>
      </c>
      <c r="F65" t="s">
        <v>484</v>
      </c>
      <c r="G65" t="s">
        <v>1665</v>
      </c>
      <c r="H65" s="1">
        <v>0</v>
      </c>
      <c r="I65" s="1">
        <v>0</v>
      </c>
      <c r="J65" s="1">
        <v>0</v>
      </c>
      <c r="K65" s="1">
        <v>242729</v>
      </c>
      <c r="L65" s="1">
        <v>242729</v>
      </c>
      <c r="O65" t="s">
        <v>30</v>
      </c>
      <c r="P65" t="s">
        <v>48</v>
      </c>
    </row>
    <row r="66" spans="1:16" x14ac:dyDescent="0.3">
      <c r="A66" t="s">
        <v>31</v>
      </c>
      <c r="B66" t="s">
        <v>78</v>
      </c>
      <c r="C66" t="s">
        <v>77</v>
      </c>
      <c r="D66" s="276" t="s">
        <v>73</v>
      </c>
      <c r="E66" t="s">
        <v>74</v>
      </c>
      <c r="F66" t="s">
        <v>485</v>
      </c>
      <c r="G66" t="s">
        <v>1677</v>
      </c>
      <c r="H66" s="1">
        <v>0</v>
      </c>
      <c r="I66" s="1">
        <v>0</v>
      </c>
      <c r="J66" s="1">
        <v>0</v>
      </c>
      <c r="K66" s="1">
        <v>504016</v>
      </c>
      <c r="L66" s="1">
        <v>504016</v>
      </c>
      <c r="O66" t="s">
        <v>13</v>
      </c>
      <c r="P66" t="s">
        <v>48</v>
      </c>
    </row>
    <row r="67" spans="1:16" x14ac:dyDescent="0.3">
      <c r="A67" t="s">
        <v>31</v>
      </c>
      <c r="B67" t="s">
        <v>80</v>
      </c>
      <c r="C67" t="s">
        <v>79</v>
      </c>
      <c r="D67" s="276" t="s">
        <v>73</v>
      </c>
      <c r="E67" t="s">
        <v>74</v>
      </c>
      <c r="F67" t="s">
        <v>486</v>
      </c>
      <c r="G67" t="s">
        <v>1689</v>
      </c>
      <c r="H67" s="1">
        <v>0</v>
      </c>
      <c r="I67" s="1">
        <v>0</v>
      </c>
      <c r="J67" s="1">
        <v>0</v>
      </c>
      <c r="K67" s="1">
        <v>360796</v>
      </c>
      <c r="L67" s="1">
        <v>360796</v>
      </c>
      <c r="O67" t="s">
        <v>37</v>
      </c>
      <c r="P67" t="s">
        <v>48</v>
      </c>
    </row>
    <row r="68" spans="1:16" x14ac:dyDescent="0.3">
      <c r="A68" t="s">
        <v>31</v>
      </c>
      <c r="B68" t="s">
        <v>82</v>
      </c>
      <c r="C68" t="s">
        <v>81</v>
      </c>
      <c r="D68" s="276" t="s">
        <v>73</v>
      </c>
      <c r="E68" t="s">
        <v>74</v>
      </c>
      <c r="F68" t="s">
        <v>487</v>
      </c>
      <c r="G68" t="s">
        <v>1702</v>
      </c>
      <c r="H68" s="1">
        <v>0</v>
      </c>
      <c r="I68" s="1">
        <v>0</v>
      </c>
      <c r="J68" s="1">
        <v>0</v>
      </c>
      <c r="K68" s="1">
        <v>322375</v>
      </c>
      <c r="L68" s="1">
        <v>322375</v>
      </c>
      <c r="O68" t="s">
        <v>83</v>
      </c>
      <c r="P68" t="s">
        <v>48</v>
      </c>
    </row>
    <row r="69" spans="1:16" x14ac:dyDescent="0.3">
      <c r="A69" t="s">
        <v>69</v>
      </c>
      <c r="B69" t="s">
        <v>68</v>
      </c>
      <c r="C69" t="s">
        <v>67</v>
      </c>
      <c r="D69" s="276" t="s">
        <v>20</v>
      </c>
      <c r="E69" t="s">
        <v>21</v>
      </c>
      <c r="F69" t="s">
        <v>480</v>
      </c>
      <c r="G69" t="s">
        <v>3066</v>
      </c>
      <c r="H69" s="1">
        <v>1541.2199999999998</v>
      </c>
      <c r="I69" s="1">
        <v>0</v>
      </c>
      <c r="J69" s="1">
        <v>0</v>
      </c>
      <c r="O69" t="s">
        <v>37</v>
      </c>
      <c r="P69" t="s">
        <v>70</v>
      </c>
    </row>
    <row r="70" spans="1:16" x14ac:dyDescent="0.3">
      <c r="A70" t="s">
        <v>69</v>
      </c>
      <c r="B70" t="s">
        <v>68</v>
      </c>
      <c r="C70" t="s">
        <v>67</v>
      </c>
      <c r="D70" s="276" t="s">
        <v>86</v>
      </c>
      <c r="E70" t="s">
        <v>87</v>
      </c>
      <c r="F70" t="s">
        <v>3534</v>
      </c>
      <c r="G70" t="s">
        <v>3069</v>
      </c>
      <c r="H70" s="1">
        <v>0</v>
      </c>
      <c r="I70" s="1">
        <v>0</v>
      </c>
      <c r="J70" s="1">
        <v>994.18</v>
      </c>
      <c r="O70" t="s">
        <v>37</v>
      </c>
      <c r="P70" t="s">
        <v>70</v>
      </c>
    </row>
    <row r="71" spans="1:16" x14ac:dyDescent="0.3">
      <c r="A71" t="s">
        <v>69</v>
      </c>
      <c r="B71" t="s">
        <v>68</v>
      </c>
      <c r="C71" t="s">
        <v>67</v>
      </c>
      <c r="D71" s="276" t="s">
        <v>43</v>
      </c>
      <c r="E71" t="s">
        <v>44</v>
      </c>
      <c r="F71" t="s">
        <v>3535</v>
      </c>
      <c r="G71" t="s">
        <v>3071</v>
      </c>
      <c r="H71" s="1">
        <v>0</v>
      </c>
      <c r="I71" s="1">
        <v>0</v>
      </c>
      <c r="J71" s="1">
        <v>102.54</v>
      </c>
      <c r="O71" t="s">
        <v>37</v>
      </c>
      <c r="P71" t="s">
        <v>70</v>
      </c>
    </row>
    <row r="72" spans="1:16" x14ac:dyDescent="0.3">
      <c r="A72" t="s">
        <v>14</v>
      </c>
      <c r="B72" t="s">
        <v>85</v>
      </c>
      <c r="C72" t="s">
        <v>84</v>
      </c>
      <c r="D72" s="276" t="s">
        <v>86</v>
      </c>
      <c r="E72" t="s">
        <v>87</v>
      </c>
      <c r="F72" t="s">
        <v>489</v>
      </c>
      <c r="G72" t="s">
        <v>2248</v>
      </c>
      <c r="H72" s="1">
        <v>5100</v>
      </c>
      <c r="I72" s="1">
        <v>5100</v>
      </c>
      <c r="J72" s="1">
        <v>5100</v>
      </c>
      <c r="K72" s="1">
        <v>5100</v>
      </c>
      <c r="L72" s="1">
        <v>5100</v>
      </c>
      <c r="O72" t="s">
        <v>41</v>
      </c>
      <c r="P72" t="s">
        <v>58</v>
      </c>
    </row>
    <row r="73" spans="1:16" x14ac:dyDescent="0.3">
      <c r="A73" t="s">
        <v>14</v>
      </c>
      <c r="B73" t="s">
        <v>85</v>
      </c>
      <c r="C73" t="s">
        <v>84</v>
      </c>
      <c r="D73" s="276" t="s">
        <v>16</v>
      </c>
      <c r="E73" t="s">
        <v>17</v>
      </c>
      <c r="F73" t="s">
        <v>3536</v>
      </c>
      <c r="G73" t="s">
        <v>2243</v>
      </c>
      <c r="H73" s="1">
        <v>0</v>
      </c>
      <c r="I73" s="1">
        <v>0</v>
      </c>
      <c r="J73" s="1">
        <v>0</v>
      </c>
      <c r="O73" t="s">
        <v>41</v>
      </c>
      <c r="P73" t="s">
        <v>58</v>
      </c>
    </row>
    <row r="74" spans="1:16" x14ac:dyDescent="0.3">
      <c r="A74" t="s">
        <v>14</v>
      </c>
      <c r="B74" t="s">
        <v>85</v>
      </c>
      <c r="C74" t="s">
        <v>84</v>
      </c>
      <c r="D74" s="276" t="s">
        <v>18</v>
      </c>
      <c r="E74" t="s">
        <v>19</v>
      </c>
      <c r="F74" t="s">
        <v>3537</v>
      </c>
      <c r="G74" t="s">
        <v>2245</v>
      </c>
      <c r="H74" s="1">
        <v>0</v>
      </c>
      <c r="I74" s="1">
        <v>0</v>
      </c>
      <c r="J74" s="1">
        <v>0</v>
      </c>
      <c r="O74" t="s">
        <v>41</v>
      </c>
      <c r="P74" t="s">
        <v>58</v>
      </c>
    </row>
    <row r="75" spans="1:16" x14ac:dyDescent="0.3">
      <c r="A75" t="s">
        <v>14</v>
      </c>
      <c r="B75" t="s">
        <v>85</v>
      </c>
      <c r="C75" t="s">
        <v>84</v>
      </c>
      <c r="D75" s="276" t="s">
        <v>20</v>
      </c>
      <c r="E75" t="s">
        <v>21</v>
      </c>
      <c r="F75" t="s">
        <v>3538</v>
      </c>
      <c r="G75" t="s">
        <v>2247</v>
      </c>
      <c r="H75" s="1">
        <v>0</v>
      </c>
      <c r="I75" s="1">
        <v>0</v>
      </c>
      <c r="J75" s="1">
        <v>99.53</v>
      </c>
      <c r="O75" t="s">
        <v>41</v>
      </c>
      <c r="P75" t="s">
        <v>58</v>
      </c>
    </row>
    <row r="76" spans="1:16" x14ac:dyDescent="0.3">
      <c r="A76" t="s">
        <v>14</v>
      </c>
      <c r="B76" t="s">
        <v>85</v>
      </c>
      <c r="C76" t="s">
        <v>84</v>
      </c>
      <c r="D76" s="276" t="s">
        <v>43</v>
      </c>
      <c r="E76" t="s">
        <v>44</v>
      </c>
      <c r="F76" t="s">
        <v>3539</v>
      </c>
      <c r="G76" t="s">
        <v>2250</v>
      </c>
      <c r="H76" s="1">
        <v>0</v>
      </c>
      <c r="I76" s="1">
        <v>0</v>
      </c>
      <c r="J76" s="1">
        <v>0</v>
      </c>
      <c r="O76" t="s">
        <v>41</v>
      </c>
      <c r="P76" t="s">
        <v>58</v>
      </c>
    </row>
    <row r="77" spans="1:16" x14ac:dyDescent="0.3">
      <c r="A77" t="s">
        <v>14</v>
      </c>
      <c r="B77" t="s">
        <v>89</v>
      </c>
      <c r="C77" t="s">
        <v>88</v>
      </c>
      <c r="D77" s="276" t="s">
        <v>16</v>
      </c>
      <c r="E77" t="s">
        <v>17</v>
      </c>
      <c r="F77" t="s">
        <v>490</v>
      </c>
      <c r="G77" t="s">
        <v>2260</v>
      </c>
      <c r="H77" s="1">
        <v>11087.75</v>
      </c>
      <c r="I77" s="1">
        <v>10504.9</v>
      </c>
      <c r="J77" s="1">
        <v>9546.4000000000015</v>
      </c>
      <c r="K77" s="1">
        <v>10925.78</v>
      </c>
      <c r="L77" s="1">
        <v>10925.78</v>
      </c>
      <c r="O77" t="s">
        <v>41</v>
      </c>
      <c r="P77" t="s">
        <v>58</v>
      </c>
    </row>
    <row r="78" spans="1:16" x14ac:dyDescent="0.3">
      <c r="A78" t="s">
        <v>14</v>
      </c>
      <c r="B78" t="s">
        <v>89</v>
      </c>
      <c r="C78" t="s">
        <v>88</v>
      </c>
      <c r="D78" s="276" t="s">
        <v>20</v>
      </c>
      <c r="E78" t="s">
        <v>21</v>
      </c>
      <c r="F78" t="s">
        <v>492</v>
      </c>
      <c r="G78" t="s">
        <v>2280</v>
      </c>
      <c r="H78" s="1">
        <v>1251.98</v>
      </c>
      <c r="I78" s="1">
        <v>448.13</v>
      </c>
      <c r="J78" s="1">
        <v>4372.6099999999997</v>
      </c>
      <c r="K78" s="1">
        <v>3167.48</v>
      </c>
      <c r="L78" s="1">
        <v>3167.48</v>
      </c>
      <c r="O78" t="s">
        <v>41</v>
      </c>
      <c r="P78" t="s">
        <v>58</v>
      </c>
    </row>
    <row r="79" spans="1:16" x14ac:dyDescent="0.3">
      <c r="A79" t="s">
        <v>14</v>
      </c>
      <c r="B79" t="s">
        <v>89</v>
      </c>
      <c r="C79" t="s">
        <v>88</v>
      </c>
      <c r="D79" s="276" t="s">
        <v>28</v>
      </c>
      <c r="E79" t="s">
        <v>29</v>
      </c>
      <c r="F79" t="s">
        <v>493</v>
      </c>
      <c r="G79" t="s">
        <v>2292</v>
      </c>
      <c r="H79" s="1">
        <v>19</v>
      </c>
      <c r="I79" s="1">
        <v>168</v>
      </c>
      <c r="J79" s="1">
        <v>314.99</v>
      </c>
      <c r="K79" s="1">
        <v>2615.71</v>
      </c>
      <c r="L79" s="1">
        <v>2615.71</v>
      </c>
      <c r="O79" t="s">
        <v>41</v>
      </c>
      <c r="P79" t="s">
        <v>58</v>
      </c>
    </row>
    <row r="80" spans="1:16" x14ac:dyDescent="0.3">
      <c r="A80" t="s">
        <v>14</v>
      </c>
      <c r="B80" t="s">
        <v>89</v>
      </c>
      <c r="C80" t="s">
        <v>88</v>
      </c>
      <c r="D80" s="276" t="s">
        <v>54</v>
      </c>
      <c r="E80" t="s">
        <v>55</v>
      </c>
      <c r="F80" t="s">
        <v>491</v>
      </c>
      <c r="G80" t="s">
        <v>2275</v>
      </c>
      <c r="H80" s="1">
        <v>5586.65</v>
      </c>
      <c r="I80" s="1">
        <v>5868</v>
      </c>
      <c r="J80" s="1">
        <v>5010.6899999999996</v>
      </c>
      <c r="K80" s="1">
        <v>5400</v>
      </c>
      <c r="L80" s="1">
        <v>5400</v>
      </c>
      <c r="O80" t="s">
        <v>41</v>
      </c>
      <c r="P80" t="s">
        <v>58</v>
      </c>
    </row>
    <row r="81" spans="1:16" x14ac:dyDescent="0.3">
      <c r="A81" t="s">
        <v>14</v>
      </c>
      <c r="B81" t="s">
        <v>89</v>
      </c>
      <c r="C81" t="s">
        <v>88</v>
      </c>
      <c r="D81" s="276" t="s">
        <v>11</v>
      </c>
      <c r="E81" t="s">
        <v>12</v>
      </c>
      <c r="F81" t="s">
        <v>3540</v>
      </c>
      <c r="G81" t="s">
        <v>2257</v>
      </c>
      <c r="H81" s="1">
        <v>0</v>
      </c>
      <c r="I81" s="1">
        <v>1152.5999999999999</v>
      </c>
      <c r="J81" s="1">
        <v>1233.08</v>
      </c>
      <c r="O81" t="s">
        <v>41</v>
      </c>
      <c r="P81" t="s">
        <v>58</v>
      </c>
    </row>
    <row r="82" spans="1:16" x14ac:dyDescent="0.3">
      <c r="A82" t="s">
        <v>14</v>
      </c>
      <c r="B82" t="s">
        <v>89</v>
      </c>
      <c r="C82" t="s">
        <v>88</v>
      </c>
      <c r="D82" s="276" t="s">
        <v>43</v>
      </c>
      <c r="E82" t="s">
        <v>44</v>
      </c>
      <c r="F82" t="s">
        <v>3541</v>
      </c>
      <c r="G82" t="s">
        <v>2290</v>
      </c>
      <c r="H82" s="1">
        <v>0</v>
      </c>
      <c r="I82" s="1">
        <v>0</v>
      </c>
      <c r="J82" s="1">
        <v>96.05</v>
      </c>
      <c r="O82" t="s">
        <v>41</v>
      </c>
      <c r="P82" t="s">
        <v>58</v>
      </c>
    </row>
    <row r="83" spans="1:16" x14ac:dyDescent="0.3">
      <c r="A83" t="s">
        <v>14</v>
      </c>
      <c r="B83" t="s">
        <v>91</v>
      </c>
      <c r="C83" t="s">
        <v>90</v>
      </c>
      <c r="D83" s="276" t="s">
        <v>11</v>
      </c>
      <c r="E83" t="s">
        <v>12</v>
      </c>
      <c r="F83" t="s">
        <v>494</v>
      </c>
      <c r="G83" t="s">
        <v>2295</v>
      </c>
      <c r="H83" s="1">
        <v>112</v>
      </c>
      <c r="I83" s="1">
        <v>0</v>
      </c>
      <c r="J83" s="1">
        <v>33.08</v>
      </c>
      <c r="K83" s="1">
        <v>92.19</v>
      </c>
      <c r="L83" s="1">
        <v>92.19</v>
      </c>
      <c r="O83" t="s">
        <v>41</v>
      </c>
      <c r="P83" t="s">
        <v>91</v>
      </c>
    </row>
    <row r="84" spans="1:16" x14ac:dyDescent="0.3">
      <c r="A84" t="s">
        <v>14</v>
      </c>
      <c r="B84" t="s">
        <v>91</v>
      </c>
      <c r="C84" t="s">
        <v>90</v>
      </c>
      <c r="D84" s="276" t="s">
        <v>16</v>
      </c>
      <c r="E84" t="s">
        <v>17</v>
      </c>
      <c r="F84" t="s">
        <v>495</v>
      </c>
      <c r="G84" t="s">
        <v>2298</v>
      </c>
      <c r="H84" s="1">
        <v>3231.08</v>
      </c>
      <c r="I84" s="1">
        <v>2689.9500000000003</v>
      </c>
      <c r="J84" s="1">
        <v>3019.8199999999997</v>
      </c>
      <c r="K84" s="1">
        <v>2304.79</v>
      </c>
      <c r="L84" s="1">
        <v>2304.79</v>
      </c>
      <c r="O84" t="s">
        <v>41</v>
      </c>
      <c r="P84" t="s">
        <v>91</v>
      </c>
    </row>
    <row r="85" spans="1:16" x14ac:dyDescent="0.3">
      <c r="A85" t="s">
        <v>14</v>
      </c>
      <c r="B85" t="s">
        <v>91</v>
      </c>
      <c r="C85" t="s">
        <v>90</v>
      </c>
      <c r="D85" s="276" t="s">
        <v>18</v>
      </c>
      <c r="E85" t="s">
        <v>19</v>
      </c>
      <c r="F85" t="s">
        <v>496</v>
      </c>
      <c r="G85" t="s">
        <v>2308</v>
      </c>
      <c r="H85" s="1">
        <v>2058.84</v>
      </c>
      <c r="I85" s="1">
        <v>2788.41</v>
      </c>
      <c r="J85" s="1">
        <v>2555.15</v>
      </c>
      <c r="K85" s="1">
        <v>2200</v>
      </c>
      <c r="L85" s="1">
        <v>2200</v>
      </c>
      <c r="O85" t="s">
        <v>41</v>
      </c>
      <c r="P85" t="s">
        <v>91</v>
      </c>
    </row>
    <row r="86" spans="1:16" x14ac:dyDescent="0.3">
      <c r="A86" t="s">
        <v>14</v>
      </c>
      <c r="B86" t="s">
        <v>91</v>
      </c>
      <c r="C86" t="s">
        <v>90</v>
      </c>
      <c r="D86" s="276" t="s">
        <v>20</v>
      </c>
      <c r="E86" t="s">
        <v>21</v>
      </c>
      <c r="F86" t="s">
        <v>497</v>
      </c>
      <c r="G86" t="s">
        <v>2312</v>
      </c>
      <c r="H86" s="1">
        <v>793.02</v>
      </c>
      <c r="I86" s="1">
        <v>283.27999999999997</v>
      </c>
      <c r="J86" s="1">
        <v>154</v>
      </c>
      <c r="K86" s="1">
        <v>1237.21</v>
      </c>
      <c r="L86" s="1">
        <v>1237.21</v>
      </c>
      <c r="O86" t="s">
        <v>41</v>
      </c>
      <c r="P86" t="s">
        <v>91</v>
      </c>
    </row>
    <row r="87" spans="1:16" x14ac:dyDescent="0.3">
      <c r="A87" t="s">
        <v>14</v>
      </c>
      <c r="B87" t="s">
        <v>91</v>
      </c>
      <c r="C87" t="s">
        <v>90</v>
      </c>
      <c r="D87" s="276" t="s">
        <v>28</v>
      </c>
      <c r="E87" t="s">
        <v>29</v>
      </c>
      <c r="F87" t="s">
        <v>498</v>
      </c>
      <c r="G87" t="s">
        <v>2318</v>
      </c>
      <c r="H87" s="1">
        <v>0</v>
      </c>
      <c r="I87" s="1">
        <v>15</v>
      </c>
      <c r="J87" s="1">
        <v>729.85</v>
      </c>
      <c r="K87" s="1">
        <v>92.19</v>
      </c>
      <c r="L87" s="1">
        <v>92.19</v>
      </c>
      <c r="O87" t="s">
        <v>41</v>
      </c>
      <c r="P87" t="s">
        <v>91</v>
      </c>
    </row>
    <row r="88" spans="1:16" x14ac:dyDescent="0.3">
      <c r="A88" t="s">
        <v>14</v>
      </c>
      <c r="B88" t="s">
        <v>91</v>
      </c>
      <c r="C88" t="s">
        <v>90</v>
      </c>
      <c r="D88" s="276" t="s">
        <v>43</v>
      </c>
      <c r="E88" t="s">
        <v>44</v>
      </c>
      <c r="F88" t="s">
        <v>3542</v>
      </c>
      <c r="G88" t="s">
        <v>2316</v>
      </c>
      <c r="H88" s="1">
        <v>0</v>
      </c>
      <c r="I88" s="1">
        <v>0</v>
      </c>
      <c r="J88" s="1">
        <v>76.84</v>
      </c>
      <c r="O88" t="s">
        <v>41</v>
      </c>
      <c r="P88" t="s">
        <v>91</v>
      </c>
    </row>
    <row r="89" spans="1:16" x14ac:dyDescent="0.3">
      <c r="A89" t="s">
        <v>14</v>
      </c>
      <c r="B89" t="s">
        <v>93</v>
      </c>
      <c r="C89" t="s">
        <v>92</v>
      </c>
      <c r="D89" s="276" t="s">
        <v>11</v>
      </c>
      <c r="E89" t="s">
        <v>12</v>
      </c>
      <c r="F89" t="s">
        <v>499</v>
      </c>
      <c r="G89" t="s">
        <v>2324</v>
      </c>
      <c r="H89" s="1">
        <v>480</v>
      </c>
      <c r="I89" s="1">
        <v>4817.5</v>
      </c>
      <c r="J89" s="1">
        <v>140</v>
      </c>
      <c r="K89" s="1">
        <v>95.49</v>
      </c>
      <c r="L89" s="1">
        <v>95.49</v>
      </c>
      <c r="O89" t="s">
        <v>41</v>
      </c>
      <c r="P89" t="s">
        <v>93</v>
      </c>
    </row>
    <row r="90" spans="1:16" x14ac:dyDescent="0.3">
      <c r="A90" t="s">
        <v>14</v>
      </c>
      <c r="B90" t="s">
        <v>93</v>
      </c>
      <c r="C90" t="s">
        <v>92</v>
      </c>
      <c r="D90" s="276" t="s">
        <v>16</v>
      </c>
      <c r="E90" t="s">
        <v>17</v>
      </c>
      <c r="F90" t="s">
        <v>500</v>
      </c>
      <c r="G90" t="s">
        <v>2328</v>
      </c>
      <c r="H90" s="1">
        <v>8868.0499999999993</v>
      </c>
      <c r="I90" s="1">
        <v>10936.02</v>
      </c>
      <c r="J90" s="1">
        <v>13786.100000000002</v>
      </c>
      <c r="K90" s="1">
        <v>4353.33</v>
      </c>
      <c r="L90" s="1">
        <v>4353.33</v>
      </c>
      <c r="O90" t="s">
        <v>41</v>
      </c>
      <c r="P90" t="s">
        <v>93</v>
      </c>
    </row>
    <row r="91" spans="1:16" x14ac:dyDescent="0.3">
      <c r="A91" t="s">
        <v>14</v>
      </c>
      <c r="B91" t="s">
        <v>93</v>
      </c>
      <c r="C91" t="s">
        <v>92</v>
      </c>
      <c r="D91" s="276" t="s">
        <v>18</v>
      </c>
      <c r="E91" t="s">
        <v>19</v>
      </c>
      <c r="F91" t="s">
        <v>501</v>
      </c>
      <c r="G91" t="s">
        <v>2347</v>
      </c>
      <c r="H91" s="1">
        <v>2860.77</v>
      </c>
      <c r="I91" s="1">
        <v>7094.66</v>
      </c>
      <c r="J91" s="1">
        <v>3086.66</v>
      </c>
      <c r="K91" s="1">
        <v>2800</v>
      </c>
      <c r="L91" s="1">
        <v>2800</v>
      </c>
      <c r="O91" t="s">
        <v>41</v>
      </c>
      <c r="P91" t="s">
        <v>93</v>
      </c>
    </row>
    <row r="92" spans="1:16" x14ac:dyDescent="0.3">
      <c r="A92" t="s">
        <v>14</v>
      </c>
      <c r="B92" t="s">
        <v>93</v>
      </c>
      <c r="C92" t="s">
        <v>92</v>
      </c>
      <c r="D92" s="276" t="s">
        <v>20</v>
      </c>
      <c r="E92" t="s">
        <v>21</v>
      </c>
      <c r="F92" t="s">
        <v>502</v>
      </c>
      <c r="G92" t="s">
        <v>2354</v>
      </c>
      <c r="H92" s="1">
        <v>1601.62</v>
      </c>
      <c r="I92" s="1">
        <v>1524.8</v>
      </c>
      <c r="J92" s="1">
        <v>1524.97</v>
      </c>
      <c r="K92" s="1">
        <v>1616.62</v>
      </c>
      <c r="L92" s="1">
        <v>1616.62</v>
      </c>
      <c r="O92" t="s">
        <v>41</v>
      </c>
      <c r="P92" t="s">
        <v>93</v>
      </c>
    </row>
    <row r="93" spans="1:16" x14ac:dyDescent="0.3">
      <c r="A93" t="s">
        <v>14</v>
      </c>
      <c r="B93" t="s">
        <v>93</v>
      </c>
      <c r="C93" t="s">
        <v>92</v>
      </c>
      <c r="D93" s="276" t="s">
        <v>94</v>
      </c>
      <c r="E93" t="s">
        <v>95</v>
      </c>
      <c r="F93" t="s">
        <v>504</v>
      </c>
      <c r="G93" t="s">
        <v>2368</v>
      </c>
      <c r="H93" s="1">
        <v>0</v>
      </c>
      <c r="I93" s="1">
        <v>0</v>
      </c>
      <c r="J93" s="1">
        <v>0</v>
      </c>
      <c r="K93" s="1">
        <v>232000</v>
      </c>
      <c r="L93" s="1">
        <v>232000</v>
      </c>
      <c r="O93" t="s">
        <v>41</v>
      </c>
      <c r="P93" t="s">
        <v>93</v>
      </c>
    </row>
    <row r="94" spans="1:16" x14ac:dyDescent="0.3">
      <c r="A94" t="s">
        <v>14</v>
      </c>
      <c r="B94" t="s">
        <v>93</v>
      </c>
      <c r="C94" t="s">
        <v>92</v>
      </c>
      <c r="D94" s="276" t="s">
        <v>43</v>
      </c>
      <c r="E94" t="s">
        <v>44</v>
      </c>
      <c r="F94" t="s">
        <v>3543</v>
      </c>
      <c r="G94" t="s">
        <v>2361</v>
      </c>
      <c r="H94" s="1">
        <v>1052.22</v>
      </c>
      <c r="I94" s="1">
        <v>189.28</v>
      </c>
      <c r="J94" s="1">
        <v>1503.41</v>
      </c>
      <c r="O94" t="s">
        <v>41</v>
      </c>
      <c r="P94" t="s">
        <v>93</v>
      </c>
    </row>
    <row r="95" spans="1:16" x14ac:dyDescent="0.3">
      <c r="A95" t="s">
        <v>14</v>
      </c>
      <c r="B95" t="s">
        <v>93</v>
      </c>
      <c r="C95" t="s">
        <v>92</v>
      </c>
      <c r="D95" s="276" t="s">
        <v>28</v>
      </c>
      <c r="E95" t="s">
        <v>29</v>
      </c>
      <c r="F95" t="s">
        <v>2367</v>
      </c>
      <c r="G95" t="s">
        <v>2364</v>
      </c>
      <c r="H95" s="1">
        <v>93.99</v>
      </c>
      <c r="I95" s="1">
        <v>170.5</v>
      </c>
      <c r="J95" s="1">
        <v>119.88</v>
      </c>
      <c r="O95" t="s">
        <v>41</v>
      </c>
      <c r="P95" t="s">
        <v>93</v>
      </c>
    </row>
    <row r="96" spans="1:16" x14ac:dyDescent="0.3">
      <c r="A96" t="s">
        <v>14</v>
      </c>
      <c r="B96" t="s">
        <v>97</v>
      </c>
      <c r="C96" t="s">
        <v>96</v>
      </c>
      <c r="D96" s="276" t="s">
        <v>16</v>
      </c>
      <c r="E96" t="s">
        <v>17</v>
      </c>
      <c r="F96" t="s">
        <v>505</v>
      </c>
      <c r="G96" t="s">
        <v>2375</v>
      </c>
      <c r="H96" s="1">
        <v>3241.9300000000003</v>
      </c>
      <c r="I96" s="1">
        <v>3117.4</v>
      </c>
      <c r="J96" s="1">
        <v>5169.1899999999996</v>
      </c>
      <c r="K96" s="1">
        <v>4809.8599999999997</v>
      </c>
      <c r="L96" s="1">
        <v>4809.8599999999997</v>
      </c>
      <c r="O96" t="s">
        <v>41</v>
      </c>
      <c r="P96" t="s">
        <v>97</v>
      </c>
    </row>
    <row r="97" spans="1:16" x14ac:dyDescent="0.3">
      <c r="A97" t="s">
        <v>14</v>
      </c>
      <c r="B97" t="s">
        <v>97</v>
      </c>
      <c r="C97" t="s">
        <v>96</v>
      </c>
      <c r="D97" s="276" t="s">
        <v>18</v>
      </c>
      <c r="E97" t="s">
        <v>19</v>
      </c>
      <c r="F97" t="s">
        <v>506</v>
      </c>
      <c r="G97" t="s">
        <v>2387</v>
      </c>
      <c r="H97" s="1">
        <v>3110.7900000000004</v>
      </c>
      <c r="I97" s="1">
        <v>2788.64</v>
      </c>
      <c r="J97" s="1">
        <v>2811.5</v>
      </c>
      <c r="K97" s="1">
        <v>3013</v>
      </c>
      <c r="L97" s="1">
        <v>3013</v>
      </c>
      <c r="O97" t="s">
        <v>41</v>
      </c>
      <c r="P97" t="s">
        <v>97</v>
      </c>
    </row>
    <row r="98" spans="1:16" x14ac:dyDescent="0.3">
      <c r="A98" t="s">
        <v>14</v>
      </c>
      <c r="B98" t="s">
        <v>97</v>
      </c>
      <c r="C98" t="s">
        <v>96</v>
      </c>
      <c r="D98" s="276" t="s">
        <v>20</v>
      </c>
      <c r="E98" t="s">
        <v>21</v>
      </c>
      <c r="F98" t="s">
        <v>507</v>
      </c>
      <c r="G98" t="s">
        <v>2392</v>
      </c>
      <c r="H98" s="1">
        <v>280.02999999999997</v>
      </c>
      <c r="I98" s="1">
        <v>0</v>
      </c>
      <c r="J98" s="1">
        <v>0</v>
      </c>
      <c r="K98" s="1">
        <v>288.58999999999997</v>
      </c>
      <c r="L98" s="1">
        <v>288.58999999999997</v>
      </c>
      <c r="O98" t="s">
        <v>41</v>
      </c>
      <c r="P98" t="s">
        <v>97</v>
      </c>
    </row>
    <row r="99" spans="1:16" x14ac:dyDescent="0.3">
      <c r="A99" t="s">
        <v>14</v>
      </c>
      <c r="B99" t="s">
        <v>97</v>
      </c>
      <c r="C99" t="s">
        <v>96</v>
      </c>
      <c r="D99" s="276" t="s">
        <v>11</v>
      </c>
      <c r="E99" t="s">
        <v>12</v>
      </c>
      <c r="F99" t="s">
        <v>3544</v>
      </c>
      <c r="G99" t="s">
        <v>2372</v>
      </c>
      <c r="H99" s="1">
        <v>98</v>
      </c>
      <c r="I99" s="1">
        <v>0</v>
      </c>
      <c r="J99" s="1">
        <v>14.04</v>
      </c>
      <c r="O99" t="s">
        <v>41</v>
      </c>
      <c r="P99" t="s">
        <v>97</v>
      </c>
    </row>
    <row r="100" spans="1:16" x14ac:dyDescent="0.3">
      <c r="A100" t="s">
        <v>14</v>
      </c>
      <c r="B100" t="s">
        <v>97</v>
      </c>
      <c r="C100" t="s">
        <v>96</v>
      </c>
      <c r="D100" s="276" t="s">
        <v>43</v>
      </c>
      <c r="E100" t="s">
        <v>44</v>
      </c>
      <c r="F100" t="s">
        <v>3545</v>
      </c>
      <c r="G100" t="s">
        <v>2397</v>
      </c>
      <c r="H100" s="1">
        <v>0</v>
      </c>
      <c r="I100" s="1">
        <v>0</v>
      </c>
      <c r="J100" s="1">
        <v>99.9</v>
      </c>
      <c r="O100" t="s">
        <v>41</v>
      </c>
      <c r="P100" t="s">
        <v>97</v>
      </c>
    </row>
    <row r="101" spans="1:16" x14ac:dyDescent="0.3">
      <c r="A101" t="s">
        <v>14</v>
      </c>
      <c r="B101" t="s">
        <v>97</v>
      </c>
      <c r="C101" t="s">
        <v>96</v>
      </c>
      <c r="D101" s="276" t="s">
        <v>28</v>
      </c>
      <c r="E101" t="s">
        <v>29</v>
      </c>
      <c r="F101" t="s">
        <v>2404</v>
      </c>
      <c r="G101" t="s">
        <v>2399</v>
      </c>
      <c r="H101" s="1">
        <v>462.09000000000003</v>
      </c>
      <c r="I101" s="1">
        <v>412.97</v>
      </c>
      <c r="J101" s="1">
        <v>560.99</v>
      </c>
      <c r="O101" t="s">
        <v>41</v>
      </c>
      <c r="P101" t="s">
        <v>97</v>
      </c>
    </row>
    <row r="102" spans="1:16" x14ac:dyDescent="0.3">
      <c r="A102" t="s">
        <v>31</v>
      </c>
      <c r="B102" t="s">
        <v>99</v>
      </c>
      <c r="C102" t="s">
        <v>98</v>
      </c>
      <c r="D102" s="276" t="s">
        <v>100</v>
      </c>
      <c r="E102" t="s">
        <v>101</v>
      </c>
      <c r="F102" t="s">
        <v>508</v>
      </c>
      <c r="G102" t="s">
        <v>1710</v>
      </c>
      <c r="H102" s="1">
        <v>72191.09</v>
      </c>
      <c r="I102" s="1">
        <v>72191.520000000004</v>
      </c>
      <c r="J102" s="1">
        <v>18095.09</v>
      </c>
      <c r="K102" s="1">
        <v>72190</v>
      </c>
      <c r="L102" s="1">
        <v>72190</v>
      </c>
      <c r="O102" t="s">
        <v>83</v>
      </c>
      <c r="P102" t="s">
        <v>99</v>
      </c>
    </row>
    <row r="103" spans="1:16" x14ac:dyDescent="0.3">
      <c r="A103" t="s">
        <v>14</v>
      </c>
      <c r="B103" t="s">
        <v>103</v>
      </c>
      <c r="C103" t="s">
        <v>102</v>
      </c>
      <c r="D103" s="276" t="s">
        <v>11</v>
      </c>
      <c r="E103" t="s">
        <v>12</v>
      </c>
      <c r="F103" t="s">
        <v>509</v>
      </c>
      <c r="G103" t="s">
        <v>2419</v>
      </c>
      <c r="H103" s="1">
        <v>2626.75</v>
      </c>
      <c r="I103" s="1">
        <v>3531.3</v>
      </c>
      <c r="J103" s="1">
        <v>1654.2</v>
      </c>
      <c r="K103" s="1">
        <v>3800</v>
      </c>
      <c r="L103" s="1">
        <v>3800</v>
      </c>
      <c r="O103" t="s">
        <v>41</v>
      </c>
      <c r="P103" t="s">
        <v>104</v>
      </c>
    </row>
    <row r="104" spans="1:16" x14ac:dyDescent="0.3">
      <c r="A104" t="s">
        <v>14</v>
      </c>
      <c r="B104" t="s">
        <v>103</v>
      </c>
      <c r="C104" t="s">
        <v>102</v>
      </c>
      <c r="D104" s="276" t="s">
        <v>16</v>
      </c>
      <c r="E104" t="s">
        <v>17</v>
      </c>
      <c r="F104" t="s">
        <v>510</v>
      </c>
      <c r="G104" t="s">
        <v>2424</v>
      </c>
      <c r="H104" s="1">
        <v>1632.02</v>
      </c>
      <c r="I104" s="1">
        <v>927.61999999999989</v>
      </c>
      <c r="J104" s="1">
        <v>1562.33</v>
      </c>
      <c r="K104" s="1">
        <v>1927.96</v>
      </c>
      <c r="L104" s="1">
        <v>1927.96</v>
      </c>
      <c r="O104" t="s">
        <v>41</v>
      </c>
      <c r="P104" t="s">
        <v>104</v>
      </c>
    </row>
    <row r="105" spans="1:16" x14ac:dyDescent="0.3">
      <c r="A105" t="s">
        <v>14</v>
      </c>
      <c r="B105" t="s">
        <v>103</v>
      </c>
      <c r="C105" t="s">
        <v>102</v>
      </c>
      <c r="D105" s="276" t="s">
        <v>18</v>
      </c>
      <c r="E105" t="s">
        <v>19</v>
      </c>
      <c r="F105" t="s">
        <v>511</v>
      </c>
      <c r="G105" t="s">
        <v>2431</v>
      </c>
      <c r="H105" s="1">
        <v>580.6</v>
      </c>
      <c r="I105" s="1">
        <v>772.62</v>
      </c>
      <c r="J105" s="1">
        <v>459.49</v>
      </c>
      <c r="K105" s="1">
        <v>2484.66</v>
      </c>
      <c r="L105" s="1">
        <v>2484.66</v>
      </c>
      <c r="O105" t="s">
        <v>41</v>
      </c>
      <c r="P105" t="s">
        <v>104</v>
      </c>
    </row>
    <row r="106" spans="1:16" x14ac:dyDescent="0.3">
      <c r="A106" t="s">
        <v>14</v>
      </c>
      <c r="B106" t="s">
        <v>103</v>
      </c>
      <c r="C106" t="s">
        <v>102</v>
      </c>
      <c r="D106" s="276" t="s">
        <v>20</v>
      </c>
      <c r="E106" t="s">
        <v>21</v>
      </c>
      <c r="F106" t="s">
        <v>512</v>
      </c>
      <c r="G106" t="s">
        <v>2436</v>
      </c>
      <c r="H106" s="1">
        <v>1108.68</v>
      </c>
      <c r="I106" s="1">
        <v>1888.05</v>
      </c>
      <c r="J106" s="1">
        <v>938.98</v>
      </c>
      <c r="K106" s="1">
        <v>1140</v>
      </c>
      <c r="L106" s="1">
        <v>1140</v>
      </c>
      <c r="O106" t="s">
        <v>41</v>
      </c>
      <c r="P106" t="s">
        <v>104</v>
      </c>
    </row>
    <row r="107" spans="1:16" x14ac:dyDescent="0.3">
      <c r="A107" t="s">
        <v>14</v>
      </c>
      <c r="B107" t="s">
        <v>103</v>
      </c>
      <c r="C107" t="s">
        <v>102</v>
      </c>
      <c r="D107" s="276" t="s">
        <v>28</v>
      </c>
      <c r="E107" t="s">
        <v>29</v>
      </c>
      <c r="F107" t="s">
        <v>513</v>
      </c>
      <c r="G107" t="s">
        <v>2446</v>
      </c>
      <c r="H107" s="1">
        <v>808</v>
      </c>
      <c r="I107" s="1">
        <v>60</v>
      </c>
      <c r="J107" s="1">
        <v>0</v>
      </c>
      <c r="K107" s="1">
        <v>786.6</v>
      </c>
      <c r="L107" s="1">
        <v>786.6</v>
      </c>
      <c r="O107" t="s">
        <v>41</v>
      </c>
      <c r="P107" t="s">
        <v>104</v>
      </c>
    </row>
    <row r="108" spans="1:16" x14ac:dyDescent="0.3">
      <c r="A108" t="s">
        <v>14</v>
      </c>
      <c r="B108" t="s">
        <v>103</v>
      </c>
      <c r="C108" t="s">
        <v>102</v>
      </c>
      <c r="D108" s="276" t="s">
        <v>43</v>
      </c>
      <c r="E108" t="s">
        <v>44</v>
      </c>
      <c r="F108" t="s">
        <v>3546</v>
      </c>
      <c r="G108" t="s">
        <v>2444</v>
      </c>
      <c r="H108" s="1">
        <v>0</v>
      </c>
      <c r="I108" s="1">
        <v>0</v>
      </c>
      <c r="J108" s="1">
        <v>92.87</v>
      </c>
      <c r="O108" t="s">
        <v>41</v>
      </c>
      <c r="P108" t="s">
        <v>104</v>
      </c>
    </row>
    <row r="109" spans="1:16" x14ac:dyDescent="0.3">
      <c r="A109" t="s">
        <v>31</v>
      </c>
      <c r="B109" t="s">
        <v>106</v>
      </c>
      <c r="C109" t="s">
        <v>105</v>
      </c>
      <c r="D109" s="276" t="s">
        <v>11</v>
      </c>
      <c r="E109" t="s">
        <v>12</v>
      </c>
      <c r="F109" t="s">
        <v>514</v>
      </c>
      <c r="G109" t="s">
        <v>1723</v>
      </c>
      <c r="H109" s="1">
        <v>20</v>
      </c>
      <c r="I109" s="1">
        <v>6546.68</v>
      </c>
      <c r="J109" s="1">
        <v>4600.74</v>
      </c>
      <c r="K109" s="1">
        <v>7901</v>
      </c>
      <c r="L109" s="1">
        <v>7901</v>
      </c>
      <c r="O109" t="s">
        <v>13</v>
      </c>
      <c r="P109" t="s">
        <v>106</v>
      </c>
    </row>
    <row r="110" spans="1:16" x14ac:dyDescent="0.3">
      <c r="A110" t="s">
        <v>31</v>
      </c>
      <c r="B110" t="s">
        <v>106</v>
      </c>
      <c r="C110" t="s">
        <v>105</v>
      </c>
      <c r="D110" s="276" t="s">
        <v>16</v>
      </c>
      <c r="E110" t="s">
        <v>17</v>
      </c>
      <c r="F110" t="s">
        <v>515</v>
      </c>
      <c r="G110" t="s">
        <v>1726</v>
      </c>
      <c r="H110" s="1">
        <v>3476.91</v>
      </c>
      <c r="I110" s="1">
        <v>3214.66</v>
      </c>
      <c r="J110" s="1">
        <v>1967.0500000000002</v>
      </c>
      <c r="K110" s="1">
        <v>2500</v>
      </c>
      <c r="L110" s="1">
        <v>2500</v>
      </c>
      <c r="O110" t="s">
        <v>13</v>
      </c>
      <c r="P110" t="s">
        <v>106</v>
      </c>
    </row>
    <row r="111" spans="1:16" x14ac:dyDescent="0.3">
      <c r="A111" t="s">
        <v>31</v>
      </c>
      <c r="B111" t="s">
        <v>106</v>
      </c>
      <c r="C111" t="s">
        <v>105</v>
      </c>
      <c r="D111" s="276" t="s">
        <v>18</v>
      </c>
      <c r="E111" t="s">
        <v>19</v>
      </c>
      <c r="F111" t="s">
        <v>516</v>
      </c>
      <c r="G111" t="s">
        <v>1733</v>
      </c>
      <c r="H111" s="1">
        <v>3959.22</v>
      </c>
      <c r="I111" s="1">
        <v>2411.9499999999998</v>
      </c>
      <c r="J111" s="1">
        <v>2219.56</v>
      </c>
      <c r="K111" s="1">
        <v>4769</v>
      </c>
      <c r="L111" s="1">
        <v>4769</v>
      </c>
      <c r="O111" t="s">
        <v>13</v>
      </c>
      <c r="P111" t="s">
        <v>106</v>
      </c>
    </row>
    <row r="112" spans="1:16" x14ac:dyDescent="0.3">
      <c r="A112" t="s">
        <v>31</v>
      </c>
      <c r="B112" t="s">
        <v>106</v>
      </c>
      <c r="C112" t="s">
        <v>105</v>
      </c>
      <c r="D112" s="276" t="s">
        <v>20</v>
      </c>
      <c r="E112" t="s">
        <v>21</v>
      </c>
      <c r="F112" t="s">
        <v>517</v>
      </c>
      <c r="G112" t="s">
        <v>1740</v>
      </c>
      <c r="H112" s="1">
        <v>2706.5600000000004</v>
      </c>
      <c r="I112" s="1">
        <v>2530.1</v>
      </c>
      <c r="J112" s="1">
        <v>1613.28</v>
      </c>
      <c r="K112" s="1">
        <v>1700</v>
      </c>
      <c r="L112" s="1">
        <v>1700</v>
      </c>
      <c r="O112" t="s">
        <v>13</v>
      </c>
      <c r="P112" t="s">
        <v>106</v>
      </c>
    </row>
    <row r="113" spans="1:16" x14ac:dyDescent="0.3">
      <c r="A113" t="s">
        <v>31</v>
      </c>
      <c r="B113" t="s">
        <v>106</v>
      </c>
      <c r="C113" t="s">
        <v>105</v>
      </c>
      <c r="D113" s="276" t="s">
        <v>107</v>
      </c>
      <c r="E113" t="s">
        <v>108</v>
      </c>
      <c r="F113" t="s">
        <v>518</v>
      </c>
      <c r="G113" t="s">
        <v>1750</v>
      </c>
      <c r="H113" s="1">
        <v>17176.239999999998</v>
      </c>
      <c r="I113" s="1">
        <v>8474.74</v>
      </c>
      <c r="J113" s="1">
        <v>2862.04</v>
      </c>
      <c r="K113" s="1">
        <v>4000</v>
      </c>
      <c r="L113" s="1">
        <v>4000</v>
      </c>
      <c r="O113" t="s">
        <v>13</v>
      </c>
      <c r="P113" t="s">
        <v>106</v>
      </c>
    </row>
    <row r="114" spans="1:16" x14ac:dyDescent="0.3">
      <c r="A114" t="s">
        <v>31</v>
      </c>
      <c r="B114" t="s">
        <v>106</v>
      </c>
      <c r="C114" t="s">
        <v>105</v>
      </c>
      <c r="D114" s="276" t="s">
        <v>43</v>
      </c>
      <c r="E114" t="s">
        <v>44</v>
      </c>
      <c r="F114" t="s">
        <v>3547</v>
      </c>
      <c r="G114" t="s">
        <v>1747</v>
      </c>
      <c r="H114" s="1">
        <v>87.37</v>
      </c>
      <c r="I114" s="1">
        <v>0</v>
      </c>
      <c r="J114" s="1">
        <v>251.23</v>
      </c>
      <c r="O114" t="s">
        <v>13</v>
      </c>
      <c r="P114" t="s">
        <v>106</v>
      </c>
    </row>
    <row r="115" spans="1:16" x14ac:dyDescent="0.3">
      <c r="A115" t="s">
        <v>69</v>
      </c>
      <c r="B115" t="s">
        <v>110</v>
      </c>
      <c r="C115" t="s">
        <v>109</v>
      </c>
      <c r="D115" s="276" t="s">
        <v>16</v>
      </c>
      <c r="E115" t="s">
        <v>17</v>
      </c>
      <c r="F115" t="s">
        <v>521</v>
      </c>
      <c r="G115" t="s">
        <v>3093</v>
      </c>
      <c r="H115" s="1">
        <v>51613.01999999999</v>
      </c>
      <c r="I115" s="1">
        <v>34621.729999999996</v>
      </c>
      <c r="J115" s="1">
        <v>62453.62999999999</v>
      </c>
      <c r="K115" s="1">
        <v>44000</v>
      </c>
      <c r="L115" s="1">
        <v>44000</v>
      </c>
      <c r="O115" t="s">
        <v>13</v>
      </c>
      <c r="P115" t="s">
        <v>111</v>
      </c>
    </row>
    <row r="116" spans="1:16" x14ac:dyDescent="0.3">
      <c r="A116" t="s">
        <v>69</v>
      </c>
      <c r="B116" t="s">
        <v>110</v>
      </c>
      <c r="C116" t="s">
        <v>109</v>
      </c>
      <c r="D116" s="276" t="s">
        <v>18</v>
      </c>
      <c r="E116" t="s">
        <v>19</v>
      </c>
      <c r="F116" t="s">
        <v>522</v>
      </c>
      <c r="G116" t="s">
        <v>3111</v>
      </c>
      <c r="H116" s="1">
        <v>5184.87</v>
      </c>
      <c r="I116" s="1">
        <v>4672.09</v>
      </c>
      <c r="J116" s="1">
        <v>4483.8</v>
      </c>
      <c r="K116" s="1">
        <v>4337</v>
      </c>
      <c r="L116" s="1">
        <v>4337</v>
      </c>
      <c r="O116" t="s">
        <v>13</v>
      </c>
      <c r="P116" t="s">
        <v>111</v>
      </c>
    </row>
    <row r="117" spans="1:16" x14ac:dyDescent="0.3">
      <c r="A117" t="s">
        <v>69</v>
      </c>
      <c r="B117" t="s">
        <v>110</v>
      </c>
      <c r="C117" t="s">
        <v>109</v>
      </c>
      <c r="D117" s="276" t="s">
        <v>20</v>
      </c>
      <c r="E117" t="s">
        <v>21</v>
      </c>
      <c r="F117" t="s">
        <v>523</v>
      </c>
      <c r="G117" t="s">
        <v>3117</v>
      </c>
      <c r="H117" s="1">
        <v>35549.079999999994</v>
      </c>
      <c r="I117" s="1">
        <v>53309.46</v>
      </c>
      <c r="J117" s="1">
        <v>51347.090000000004</v>
      </c>
      <c r="K117" s="1">
        <v>63324</v>
      </c>
      <c r="L117" s="1">
        <v>63324</v>
      </c>
      <c r="O117" t="s">
        <v>13</v>
      </c>
      <c r="P117" t="s">
        <v>111</v>
      </c>
    </row>
    <row r="118" spans="1:16" x14ac:dyDescent="0.3">
      <c r="A118" t="s">
        <v>69</v>
      </c>
      <c r="B118" t="s">
        <v>110</v>
      </c>
      <c r="C118" t="s">
        <v>109</v>
      </c>
      <c r="D118" s="276" t="s">
        <v>43</v>
      </c>
      <c r="E118" t="s">
        <v>44</v>
      </c>
      <c r="F118" t="s">
        <v>524</v>
      </c>
      <c r="G118" t="s">
        <v>3136</v>
      </c>
      <c r="H118" s="1">
        <v>355</v>
      </c>
      <c r="I118" s="1">
        <v>2169.5100000000002</v>
      </c>
      <c r="J118" s="1">
        <v>108.78</v>
      </c>
      <c r="K118" s="1">
        <v>800</v>
      </c>
      <c r="L118" s="1">
        <v>800</v>
      </c>
      <c r="O118" t="s">
        <v>13</v>
      </c>
      <c r="P118" t="s">
        <v>111</v>
      </c>
    </row>
    <row r="119" spans="1:16" x14ac:dyDescent="0.3">
      <c r="A119" t="s">
        <v>69</v>
      </c>
      <c r="B119" t="s">
        <v>110</v>
      </c>
      <c r="C119" t="s">
        <v>109</v>
      </c>
      <c r="D119" s="276" t="s">
        <v>112</v>
      </c>
      <c r="E119" t="s">
        <v>113</v>
      </c>
      <c r="F119" t="s">
        <v>526</v>
      </c>
      <c r="G119" t="s">
        <v>3140</v>
      </c>
      <c r="H119" s="1">
        <v>29115.71</v>
      </c>
      <c r="I119" s="1">
        <v>29453.809999999998</v>
      </c>
      <c r="J119" s="1">
        <v>27799.4</v>
      </c>
      <c r="K119" s="1">
        <v>15817</v>
      </c>
      <c r="L119" s="1">
        <v>15817</v>
      </c>
      <c r="O119" t="s">
        <v>13</v>
      </c>
      <c r="P119" t="s">
        <v>111</v>
      </c>
    </row>
    <row r="120" spans="1:16" x14ac:dyDescent="0.3">
      <c r="A120" t="s">
        <v>69</v>
      </c>
      <c r="B120" t="s">
        <v>110</v>
      </c>
      <c r="C120" t="s">
        <v>109</v>
      </c>
      <c r="D120" s="276" t="s">
        <v>114</v>
      </c>
      <c r="E120" t="s">
        <v>115</v>
      </c>
      <c r="F120" t="s">
        <v>520</v>
      </c>
      <c r="G120" t="s">
        <v>3087</v>
      </c>
      <c r="H120" s="1">
        <v>49006.59</v>
      </c>
      <c r="I120" s="1">
        <v>33922.629999999997</v>
      </c>
      <c r="J120" s="1">
        <v>27642.1</v>
      </c>
      <c r="K120" s="1">
        <v>26370</v>
      </c>
      <c r="L120" s="1">
        <v>26370</v>
      </c>
      <c r="O120" t="s">
        <v>13</v>
      </c>
      <c r="P120" t="s">
        <v>111</v>
      </c>
    </row>
    <row r="121" spans="1:16" x14ac:dyDescent="0.3">
      <c r="A121" t="s">
        <v>69</v>
      </c>
      <c r="B121" t="s">
        <v>110</v>
      </c>
      <c r="C121" t="s">
        <v>109</v>
      </c>
      <c r="D121" s="276" t="s">
        <v>86</v>
      </c>
      <c r="E121" t="s">
        <v>87</v>
      </c>
      <c r="F121" t="s">
        <v>3548</v>
      </c>
      <c r="G121" t="s">
        <v>3134</v>
      </c>
      <c r="H121" s="1">
        <v>0</v>
      </c>
      <c r="I121" s="1">
        <v>300</v>
      </c>
      <c r="J121" s="1">
        <v>0</v>
      </c>
      <c r="O121" t="s">
        <v>13</v>
      </c>
      <c r="P121" t="s">
        <v>111</v>
      </c>
    </row>
    <row r="122" spans="1:16" x14ac:dyDescent="0.3">
      <c r="A122" t="s">
        <v>14</v>
      </c>
      <c r="B122" t="s">
        <v>117</v>
      </c>
      <c r="C122" t="s">
        <v>116</v>
      </c>
      <c r="D122" s="276" t="s">
        <v>16</v>
      </c>
      <c r="E122" t="s">
        <v>17</v>
      </c>
      <c r="F122" t="s">
        <v>527</v>
      </c>
      <c r="G122" t="s">
        <v>2460</v>
      </c>
      <c r="H122" s="1">
        <v>135.19999999999999</v>
      </c>
      <c r="I122" s="1">
        <v>30.1</v>
      </c>
      <c r="J122" s="1">
        <v>161.94999999999999</v>
      </c>
      <c r="K122" s="1">
        <v>157.03</v>
      </c>
      <c r="L122" s="1">
        <v>157.03</v>
      </c>
      <c r="O122" t="s">
        <v>41</v>
      </c>
      <c r="P122" t="s">
        <v>118</v>
      </c>
    </row>
    <row r="123" spans="1:16" x14ac:dyDescent="0.3">
      <c r="A123" t="s">
        <v>14</v>
      </c>
      <c r="B123" t="s">
        <v>117</v>
      </c>
      <c r="C123" t="s">
        <v>116</v>
      </c>
      <c r="D123" s="276" t="s">
        <v>20</v>
      </c>
      <c r="E123" t="s">
        <v>21</v>
      </c>
      <c r="F123" t="s">
        <v>528</v>
      </c>
      <c r="G123" t="s">
        <v>2463</v>
      </c>
      <c r="H123" s="1">
        <v>13747.159999999998</v>
      </c>
      <c r="I123" s="1">
        <v>16731.370000000003</v>
      </c>
      <c r="J123" s="1">
        <v>17835.63</v>
      </c>
      <c r="K123" s="1">
        <v>14725</v>
      </c>
      <c r="L123" s="1">
        <v>14725</v>
      </c>
      <c r="O123" t="s">
        <v>41</v>
      </c>
      <c r="P123" t="s">
        <v>118</v>
      </c>
    </row>
    <row r="124" spans="1:16" x14ac:dyDescent="0.3">
      <c r="A124" t="s">
        <v>14</v>
      </c>
      <c r="B124" t="s">
        <v>117</v>
      </c>
      <c r="C124" t="s">
        <v>116</v>
      </c>
      <c r="D124" s="276" t="s">
        <v>28</v>
      </c>
      <c r="E124" t="s">
        <v>29</v>
      </c>
      <c r="F124" t="s">
        <v>529</v>
      </c>
      <c r="G124" t="s">
        <v>2475</v>
      </c>
      <c r="H124" s="1">
        <v>4954.92</v>
      </c>
      <c r="I124" s="1">
        <v>2807.5</v>
      </c>
      <c r="J124" s="1">
        <v>2934.5</v>
      </c>
      <c r="K124" s="1">
        <v>4614.9399999999996</v>
      </c>
      <c r="L124" s="1">
        <v>4614.9399999999996</v>
      </c>
      <c r="O124" t="s">
        <v>41</v>
      </c>
      <c r="P124" t="s">
        <v>118</v>
      </c>
    </row>
    <row r="125" spans="1:16" x14ac:dyDescent="0.3">
      <c r="A125" t="s">
        <v>14</v>
      </c>
      <c r="B125" t="s">
        <v>120</v>
      </c>
      <c r="C125" t="s">
        <v>119</v>
      </c>
      <c r="D125" s="276" t="s">
        <v>11</v>
      </c>
      <c r="E125" t="s">
        <v>12</v>
      </c>
      <c r="F125" t="s">
        <v>530</v>
      </c>
      <c r="G125" t="s">
        <v>2486</v>
      </c>
      <c r="H125" s="1">
        <v>12</v>
      </c>
      <c r="I125" s="1">
        <v>14.65</v>
      </c>
      <c r="J125" s="1">
        <v>219.04</v>
      </c>
      <c r="K125" s="1">
        <v>96.2</v>
      </c>
      <c r="L125" s="1">
        <v>96.2</v>
      </c>
      <c r="O125" t="s">
        <v>41</v>
      </c>
      <c r="P125" t="s">
        <v>58</v>
      </c>
    </row>
    <row r="126" spans="1:16" x14ac:dyDescent="0.3">
      <c r="A126" t="s">
        <v>14</v>
      </c>
      <c r="B126" t="s">
        <v>120</v>
      </c>
      <c r="C126" t="s">
        <v>119</v>
      </c>
      <c r="D126" s="276" t="s">
        <v>16</v>
      </c>
      <c r="E126" t="s">
        <v>17</v>
      </c>
      <c r="F126" t="s">
        <v>531</v>
      </c>
      <c r="G126" t="s">
        <v>2489</v>
      </c>
      <c r="H126" s="1">
        <v>3120.76</v>
      </c>
      <c r="I126" s="1">
        <v>4094.6699999999996</v>
      </c>
      <c r="J126" s="1">
        <v>3415.04</v>
      </c>
      <c r="K126" s="1">
        <v>4328.8</v>
      </c>
      <c r="L126" s="1">
        <v>4328.8</v>
      </c>
      <c r="O126" t="s">
        <v>41</v>
      </c>
      <c r="P126" t="s">
        <v>58</v>
      </c>
    </row>
    <row r="127" spans="1:16" x14ac:dyDescent="0.3">
      <c r="A127" t="s">
        <v>14</v>
      </c>
      <c r="B127" t="s">
        <v>120</v>
      </c>
      <c r="C127" t="s">
        <v>119</v>
      </c>
      <c r="D127" s="276" t="s">
        <v>18</v>
      </c>
      <c r="E127" t="s">
        <v>19</v>
      </c>
      <c r="F127" t="s">
        <v>532</v>
      </c>
      <c r="G127" t="s">
        <v>2505</v>
      </c>
      <c r="H127" s="1">
        <v>2814.49</v>
      </c>
      <c r="I127" s="1">
        <v>3009.34</v>
      </c>
      <c r="J127" s="1">
        <v>2937</v>
      </c>
      <c r="K127" s="1">
        <v>2500</v>
      </c>
      <c r="L127" s="1">
        <v>2500</v>
      </c>
      <c r="O127" t="s">
        <v>41</v>
      </c>
      <c r="P127" t="s">
        <v>58</v>
      </c>
    </row>
    <row r="128" spans="1:16" x14ac:dyDescent="0.3">
      <c r="A128" t="s">
        <v>14</v>
      </c>
      <c r="B128" t="s">
        <v>120</v>
      </c>
      <c r="C128" t="s">
        <v>119</v>
      </c>
      <c r="D128" s="276" t="s">
        <v>20</v>
      </c>
      <c r="E128" t="s">
        <v>21</v>
      </c>
      <c r="F128" t="s">
        <v>533</v>
      </c>
      <c r="G128" t="s">
        <v>2511</v>
      </c>
      <c r="H128" s="1">
        <v>1338.01</v>
      </c>
      <c r="I128" s="1">
        <v>953.26</v>
      </c>
      <c r="J128" s="1">
        <v>353</v>
      </c>
      <c r="K128" s="1">
        <v>961.96</v>
      </c>
      <c r="L128" s="1">
        <v>961.96</v>
      </c>
      <c r="O128" t="s">
        <v>41</v>
      </c>
      <c r="P128" t="s">
        <v>58</v>
      </c>
    </row>
    <row r="129" spans="1:16" x14ac:dyDescent="0.3">
      <c r="A129" t="s">
        <v>14</v>
      </c>
      <c r="B129" t="s">
        <v>120</v>
      </c>
      <c r="C129" t="s">
        <v>119</v>
      </c>
      <c r="D129" s="276" t="s">
        <v>43</v>
      </c>
      <c r="E129" t="s">
        <v>44</v>
      </c>
      <c r="F129" t="s">
        <v>534</v>
      </c>
      <c r="G129" t="s">
        <v>2516</v>
      </c>
      <c r="H129" s="1">
        <v>5.4</v>
      </c>
      <c r="I129" s="1">
        <v>160.15</v>
      </c>
      <c r="J129" s="1">
        <v>0</v>
      </c>
      <c r="K129" s="1">
        <v>96.2</v>
      </c>
      <c r="L129" s="1">
        <v>96.2</v>
      </c>
      <c r="O129" t="s">
        <v>41</v>
      </c>
      <c r="P129" t="s">
        <v>58</v>
      </c>
    </row>
    <row r="130" spans="1:16" x14ac:dyDescent="0.3">
      <c r="A130" t="s">
        <v>14</v>
      </c>
      <c r="B130" t="s">
        <v>120</v>
      </c>
      <c r="C130" t="s">
        <v>119</v>
      </c>
      <c r="D130" s="276" t="s">
        <v>28</v>
      </c>
      <c r="E130" t="s">
        <v>29</v>
      </c>
      <c r="F130" t="s">
        <v>535</v>
      </c>
      <c r="G130" t="s">
        <v>2519</v>
      </c>
      <c r="H130" s="1">
        <v>95</v>
      </c>
      <c r="I130" s="1">
        <v>80</v>
      </c>
      <c r="J130" s="1">
        <v>49.95</v>
      </c>
      <c r="K130" s="1">
        <v>902.31</v>
      </c>
      <c r="L130" s="1">
        <v>902.31</v>
      </c>
      <c r="O130" t="s">
        <v>41</v>
      </c>
      <c r="P130" t="s">
        <v>58</v>
      </c>
    </row>
    <row r="131" spans="1:16" x14ac:dyDescent="0.3">
      <c r="A131" t="s">
        <v>14</v>
      </c>
      <c r="B131" t="s">
        <v>122</v>
      </c>
      <c r="C131" t="s">
        <v>121</v>
      </c>
      <c r="D131" s="276" t="s">
        <v>11</v>
      </c>
      <c r="E131" t="s">
        <v>12</v>
      </c>
      <c r="F131" t="s">
        <v>536</v>
      </c>
      <c r="G131" t="s">
        <v>2535</v>
      </c>
      <c r="H131" s="1">
        <v>50000</v>
      </c>
      <c r="I131" s="1">
        <v>51500</v>
      </c>
      <c r="J131" s="1">
        <v>50000</v>
      </c>
      <c r="K131" s="1">
        <v>47500</v>
      </c>
      <c r="L131" s="1">
        <v>47500</v>
      </c>
      <c r="O131" t="s">
        <v>41</v>
      </c>
      <c r="P131" t="s">
        <v>118</v>
      </c>
    </row>
    <row r="132" spans="1:16" x14ac:dyDescent="0.3">
      <c r="A132" t="s">
        <v>14</v>
      </c>
      <c r="B132" t="s">
        <v>122</v>
      </c>
      <c r="C132" t="s">
        <v>121</v>
      </c>
      <c r="D132" s="276" t="s">
        <v>18</v>
      </c>
      <c r="E132" t="s">
        <v>19</v>
      </c>
      <c r="F132" t="s">
        <v>3549</v>
      </c>
      <c r="G132" t="s">
        <v>2537</v>
      </c>
      <c r="H132" s="1">
        <v>0</v>
      </c>
      <c r="I132" s="1">
        <v>0</v>
      </c>
      <c r="J132" s="1">
        <v>0</v>
      </c>
      <c r="O132" t="s">
        <v>41</v>
      </c>
      <c r="P132" t="s">
        <v>118</v>
      </c>
    </row>
    <row r="133" spans="1:16" x14ac:dyDescent="0.3">
      <c r="A133" t="s">
        <v>14</v>
      </c>
      <c r="B133" t="s">
        <v>122</v>
      </c>
      <c r="C133" t="s">
        <v>121</v>
      </c>
      <c r="D133" s="276" t="s">
        <v>20</v>
      </c>
      <c r="E133" t="s">
        <v>21</v>
      </c>
      <c r="F133" t="s">
        <v>3550</v>
      </c>
      <c r="G133" t="s">
        <v>2539</v>
      </c>
      <c r="H133" s="1">
        <v>0</v>
      </c>
      <c r="I133" s="1">
        <v>0</v>
      </c>
      <c r="J133" s="1">
        <v>0</v>
      </c>
      <c r="O133" t="s">
        <v>41</v>
      </c>
      <c r="P133" t="s">
        <v>118</v>
      </c>
    </row>
    <row r="134" spans="1:16" x14ac:dyDescent="0.3">
      <c r="A134" t="s">
        <v>14</v>
      </c>
      <c r="B134" t="s">
        <v>122</v>
      </c>
      <c r="C134" t="s">
        <v>121</v>
      </c>
      <c r="D134" s="276" t="s">
        <v>28</v>
      </c>
      <c r="E134" t="s">
        <v>29</v>
      </c>
      <c r="F134" t="s">
        <v>3551</v>
      </c>
      <c r="G134" t="s">
        <v>2544</v>
      </c>
      <c r="H134" s="1">
        <v>0</v>
      </c>
      <c r="I134" s="1">
        <v>-12</v>
      </c>
      <c r="J134" s="1">
        <v>132.6</v>
      </c>
      <c r="O134" t="s">
        <v>41</v>
      </c>
      <c r="P134" t="s">
        <v>118</v>
      </c>
    </row>
    <row r="135" spans="1:16" x14ac:dyDescent="0.3">
      <c r="A135" t="s">
        <v>61</v>
      </c>
      <c r="B135" t="s">
        <v>124</v>
      </c>
      <c r="C135" t="s">
        <v>123</v>
      </c>
      <c r="D135" s="276" t="s">
        <v>20</v>
      </c>
      <c r="E135" t="s">
        <v>21</v>
      </c>
      <c r="F135" t="s">
        <v>538</v>
      </c>
      <c r="G135" t="s">
        <v>1462</v>
      </c>
      <c r="H135" s="1">
        <v>774.31</v>
      </c>
      <c r="I135" s="1">
        <v>927.66</v>
      </c>
      <c r="J135" s="1">
        <v>115.83000000000001</v>
      </c>
      <c r="K135" s="1">
        <v>1041.68</v>
      </c>
      <c r="L135" s="1">
        <v>1041.68</v>
      </c>
      <c r="O135" t="s">
        <v>30</v>
      </c>
      <c r="P135" t="s">
        <v>125</v>
      </c>
    </row>
    <row r="136" spans="1:16" x14ac:dyDescent="0.3">
      <c r="A136" t="s">
        <v>61</v>
      </c>
      <c r="B136" t="s">
        <v>124</v>
      </c>
      <c r="C136" t="s">
        <v>123</v>
      </c>
      <c r="D136" s="276">
        <v>62299</v>
      </c>
      <c r="F136" t="s">
        <v>537</v>
      </c>
      <c r="G136" t="s">
        <v>1457</v>
      </c>
      <c r="H136" s="1">
        <v>0</v>
      </c>
      <c r="I136" s="1">
        <v>0</v>
      </c>
      <c r="J136" s="1">
        <v>0</v>
      </c>
      <c r="O136" t="s">
        <v>30</v>
      </c>
      <c r="P136" t="s">
        <v>125</v>
      </c>
    </row>
    <row r="137" spans="1:16" x14ac:dyDescent="0.3">
      <c r="A137" t="s">
        <v>61</v>
      </c>
      <c r="B137" t="s">
        <v>124</v>
      </c>
      <c r="C137" t="s">
        <v>123</v>
      </c>
      <c r="D137" s="276" t="s">
        <v>18</v>
      </c>
      <c r="E137" t="s">
        <v>19</v>
      </c>
      <c r="F137" t="s">
        <v>3552</v>
      </c>
      <c r="G137" t="s">
        <v>1460</v>
      </c>
      <c r="H137" s="1">
        <v>0</v>
      </c>
      <c r="I137" s="1">
        <v>66.150000000000006</v>
      </c>
      <c r="J137" s="1">
        <v>0</v>
      </c>
      <c r="O137" t="s">
        <v>30</v>
      </c>
      <c r="P137" t="s">
        <v>125</v>
      </c>
    </row>
    <row r="138" spans="1:16" x14ac:dyDescent="0.3">
      <c r="A138" t="s">
        <v>61</v>
      </c>
      <c r="B138" t="s">
        <v>124</v>
      </c>
      <c r="C138" t="s">
        <v>123</v>
      </c>
      <c r="D138" s="276" t="s">
        <v>28</v>
      </c>
      <c r="E138" t="s">
        <v>29</v>
      </c>
      <c r="F138" t="s">
        <v>3553</v>
      </c>
      <c r="G138" t="s">
        <v>1466</v>
      </c>
      <c r="H138" s="1">
        <v>276</v>
      </c>
      <c r="I138" s="1">
        <v>0</v>
      </c>
      <c r="J138" s="1">
        <v>0</v>
      </c>
      <c r="O138" t="s">
        <v>30</v>
      </c>
      <c r="P138" t="s">
        <v>125</v>
      </c>
    </row>
    <row r="139" spans="1:16" x14ac:dyDescent="0.3">
      <c r="A139" t="s">
        <v>31</v>
      </c>
      <c r="B139" t="s">
        <v>127</v>
      </c>
      <c r="C139" t="s">
        <v>126</v>
      </c>
      <c r="D139" s="276" t="s">
        <v>128</v>
      </c>
      <c r="E139" t="s">
        <v>129</v>
      </c>
      <c r="F139" t="s">
        <v>540</v>
      </c>
      <c r="G139" t="s">
        <v>1759</v>
      </c>
      <c r="H139" s="1">
        <v>15473.2</v>
      </c>
      <c r="I139" s="1">
        <v>23239.3</v>
      </c>
      <c r="J139" s="1">
        <v>37206.699999999997</v>
      </c>
      <c r="K139" s="1">
        <v>28000</v>
      </c>
      <c r="L139" s="1">
        <v>28000</v>
      </c>
      <c r="O139" t="s">
        <v>129</v>
      </c>
      <c r="P139" t="s">
        <v>127</v>
      </c>
    </row>
    <row r="140" spans="1:16" x14ac:dyDescent="0.3">
      <c r="A140" t="s">
        <v>31</v>
      </c>
      <c r="B140" t="s">
        <v>127</v>
      </c>
      <c r="C140" t="s">
        <v>126</v>
      </c>
      <c r="D140" s="276" t="s">
        <v>130</v>
      </c>
      <c r="E140" t="s">
        <v>131</v>
      </c>
      <c r="F140" t="s">
        <v>542</v>
      </c>
      <c r="G140" t="s">
        <v>1759</v>
      </c>
      <c r="H140" s="1">
        <v>59509.8</v>
      </c>
      <c r="I140" s="1">
        <v>64758.8</v>
      </c>
      <c r="J140" s="1">
        <v>64822</v>
      </c>
      <c r="K140" s="1">
        <v>131912</v>
      </c>
      <c r="L140" s="1">
        <v>131912</v>
      </c>
      <c r="O140" t="s">
        <v>129</v>
      </c>
      <c r="P140" t="s">
        <v>127</v>
      </c>
    </row>
    <row r="141" spans="1:16" x14ac:dyDescent="0.3">
      <c r="A141" t="s">
        <v>31</v>
      </c>
      <c r="B141" t="s">
        <v>127</v>
      </c>
      <c r="C141" t="s">
        <v>126</v>
      </c>
      <c r="D141" s="276" t="s">
        <v>132</v>
      </c>
      <c r="E141" t="s">
        <v>133</v>
      </c>
      <c r="F141" t="s">
        <v>546</v>
      </c>
      <c r="G141" t="s">
        <v>1759</v>
      </c>
      <c r="H141" s="1">
        <v>15450</v>
      </c>
      <c r="I141" s="1">
        <v>15913.4</v>
      </c>
      <c r="J141" s="1">
        <v>0</v>
      </c>
      <c r="K141" s="1">
        <v>16000</v>
      </c>
      <c r="L141" s="1">
        <v>16000</v>
      </c>
      <c r="O141" t="s">
        <v>129</v>
      </c>
      <c r="P141" t="s">
        <v>127</v>
      </c>
    </row>
    <row r="142" spans="1:16" x14ac:dyDescent="0.3">
      <c r="A142" t="s">
        <v>31</v>
      </c>
      <c r="B142" t="s">
        <v>127</v>
      </c>
      <c r="C142" t="s">
        <v>126</v>
      </c>
      <c r="D142" s="276" t="s">
        <v>134</v>
      </c>
      <c r="E142" t="s">
        <v>135</v>
      </c>
      <c r="F142" t="s">
        <v>544</v>
      </c>
      <c r="G142" t="s">
        <v>1759</v>
      </c>
      <c r="H142" s="1">
        <v>357714.5</v>
      </c>
      <c r="I142" s="1">
        <v>347599.01</v>
      </c>
      <c r="J142" s="1">
        <v>284905.95</v>
      </c>
      <c r="K142" s="1">
        <v>350000</v>
      </c>
      <c r="L142" s="1">
        <v>350000</v>
      </c>
      <c r="O142" t="s">
        <v>129</v>
      </c>
      <c r="P142" t="s">
        <v>127</v>
      </c>
    </row>
    <row r="143" spans="1:16" x14ac:dyDescent="0.3">
      <c r="A143" t="s">
        <v>31</v>
      </c>
      <c r="B143" t="s">
        <v>127</v>
      </c>
      <c r="C143" t="s">
        <v>126</v>
      </c>
      <c r="D143" s="276" t="s">
        <v>136</v>
      </c>
      <c r="E143" t="s">
        <v>137</v>
      </c>
      <c r="F143" t="s">
        <v>548</v>
      </c>
      <c r="G143" t="s">
        <v>1759</v>
      </c>
      <c r="H143" s="1">
        <v>337325</v>
      </c>
      <c r="I143" s="1">
        <v>330203.3</v>
      </c>
      <c r="J143" s="1">
        <v>422279.22</v>
      </c>
      <c r="K143" s="1">
        <v>349000</v>
      </c>
      <c r="L143" s="1">
        <v>349000</v>
      </c>
      <c r="O143" t="s">
        <v>129</v>
      </c>
      <c r="P143" t="s">
        <v>127</v>
      </c>
    </row>
    <row r="144" spans="1:16" x14ac:dyDescent="0.3">
      <c r="A144" t="s">
        <v>31</v>
      </c>
      <c r="B144" t="s">
        <v>127</v>
      </c>
      <c r="C144" t="s">
        <v>126</v>
      </c>
      <c r="D144" s="276" t="s">
        <v>138</v>
      </c>
      <c r="E144" t="s">
        <v>139</v>
      </c>
      <c r="F144" t="s">
        <v>550</v>
      </c>
      <c r="G144" t="s">
        <v>1759</v>
      </c>
      <c r="H144" s="1">
        <v>19386</v>
      </c>
      <c r="I144" s="1">
        <v>13569</v>
      </c>
      <c r="J144" s="1">
        <v>18092</v>
      </c>
      <c r="K144" s="1">
        <v>16529</v>
      </c>
      <c r="L144" s="1">
        <v>16529</v>
      </c>
      <c r="O144" t="s">
        <v>129</v>
      </c>
      <c r="P144" t="s">
        <v>127</v>
      </c>
    </row>
    <row r="145" spans="1:16" x14ac:dyDescent="0.3">
      <c r="A145" t="s">
        <v>31</v>
      </c>
      <c r="B145" t="s">
        <v>127</v>
      </c>
      <c r="C145" t="s">
        <v>126</v>
      </c>
      <c r="D145" s="276" t="s">
        <v>140</v>
      </c>
      <c r="E145" t="s">
        <v>141</v>
      </c>
      <c r="F145" t="s">
        <v>552</v>
      </c>
      <c r="G145" t="s">
        <v>1759</v>
      </c>
      <c r="H145" s="1">
        <v>107745</v>
      </c>
      <c r="I145" s="1">
        <v>85564.13</v>
      </c>
      <c r="J145" s="1">
        <v>81255.8</v>
      </c>
      <c r="K145" s="1">
        <v>82000</v>
      </c>
      <c r="L145" s="1">
        <v>82000</v>
      </c>
      <c r="O145" t="s">
        <v>129</v>
      </c>
      <c r="P145" t="s">
        <v>127</v>
      </c>
    </row>
    <row r="146" spans="1:16" x14ac:dyDescent="0.3">
      <c r="A146" t="s">
        <v>31</v>
      </c>
      <c r="B146" t="s">
        <v>127</v>
      </c>
      <c r="C146" t="s">
        <v>126</v>
      </c>
      <c r="D146" s="276" t="s">
        <v>142</v>
      </c>
      <c r="E146" t="s">
        <v>143</v>
      </c>
      <c r="F146" t="s">
        <v>554</v>
      </c>
      <c r="G146" t="s">
        <v>1759</v>
      </c>
      <c r="H146" s="1">
        <v>0</v>
      </c>
      <c r="I146" s="1">
        <v>3769.5</v>
      </c>
      <c r="J146" s="1">
        <v>0</v>
      </c>
      <c r="K146" s="1">
        <v>4000</v>
      </c>
      <c r="L146" s="1">
        <v>4000</v>
      </c>
      <c r="O146" t="s">
        <v>129</v>
      </c>
      <c r="P146" t="s">
        <v>127</v>
      </c>
    </row>
    <row r="147" spans="1:16" x14ac:dyDescent="0.3">
      <c r="A147" t="s">
        <v>31</v>
      </c>
      <c r="B147" t="s">
        <v>127</v>
      </c>
      <c r="C147" t="s">
        <v>126</v>
      </c>
      <c r="D147" s="276" t="s">
        <v>144</v>
      </c>
      <c r="E147" t="s">
        <v>145</v>
      </c>
      <c r="F147" t="s">
        <v>556</v>
      </c>
      <c r="G147" t="s">
        <v>1759</v>
      </c>
      <c r="H147" s="1">
        <v>4308</v>
      </c>
      <c r="I147" s="1">
        <v>0</v>
      </c>
      <c r="J147" s="1">
        <v>0</v>
      </c>
      <c r="K147" s="1">
        <v>3387</v>
      </c>
      <c r="L147" s="1">
        <v>3387</v>
      </c>
      <c r="O147" t="s">
        <v>129</v>
      </c>
      <c r="P147" t="s">
        <v>127</v>
      </c>
    </row>
    <row r="148" spans="1:16" x14ac:dyDescent="0.3">
      <c r="A148" t="s">
        <v>31</v>
      </c>
      <c r="B148" t="s">
        <v>127</v>
      </c>
      <c r="C148" t="s">
        <v>126</v>
      </c>
      <c r="D148" s="276" t="s">
        <v>146</v>
      </c>
      <c r="E148" t="s">
        <v>147</v>
      </c>
      <c r="F148" t="s">
        <v>557</v>
      </c>
      <c r="G148" t="s">
        <v>1759</v>
      </c>
      <c r="H148" s="1">
        <v>27948.25</v>
      </c>
      <c r="I148" s="1">
        <v>31002</v>
      </c>
      <c r="J148" s="1">
        <v>28645.75</v>
      </c>
      <c r="K148" s="1">
        <v>30500</v>
      </c>
      <c r="L148" s="1">
        <v>30500</v>
      </c>
      <c r="O148" t="s">
        <v>129</v>
      </c>
      <c r="P148" t="s">
        <v>127</v>
      </c>
    </row>
    <row r="149" spans="1:16" x14ac:dyDescent="0.3">
      <c r="A149" t="s">
        <v>31</v>
      </c>
      <c r="B149" t="s">
        <v>127</v>
      </c>
      <c r="C149" t="s">
        <v>126</v>
      </c>
      <c r="D149" s="276" t="s">
        <v>148</v>
      </c>
      <c r="E149" t="s">
        <v>149</v>
      </c>
      <c r="F149" t="s">
        <v>559</v>
      </c>
      <c r="G149" t="s">
        <v>1759</v>
      </c>
      <c r="H149" s="1">
        <v>13489.5</v>
      </c>
      <c r="I149" s="1">
        <v>6660</v>
      </c>
      <c r="J149" s="1">
        <v>6408.5</v>
      </c>
      <c r="K149" s="1">
        <v>11598</v>
      </c>
      <c r="L149" s="1">
        <v>11598</v>
      </c>
      <c r="O149" t="s">
        <v>129</v>
      </c>
      <c r="P149" t="s">
        <v>127</v>
      </c>
    </row>
    <row r="150" spans="1:16" x14ac:dyDescent="0.3">
      <c r="A150" t="s">
        <v>31</v>
      </c>
      <c r="B150" t="s">
        <v>127</v>
      </c>
      <c r="C150" t="s">
        <v>126</v>
      </c>
      <c r="D150" s="276" t="s">
        <v>150</v>
      </c>
      <c r="E150" t="s">
        <v>151</v>
      </c>
      <c r="F150" t="s">
        <v>561</v>
      </c>
      <c r="G150" t="s">
        <v>1759</v>
      </c>
      <c r="H150" s="1">
        <v>3915.9</v>
      </c>
      <c r="I150" s="1">
        <v>3921.15</v>
      </c>
      <c r="J150" s="1">
        <v>2899.25</v>
      </c>
      <c r="K150" s="1">
        <v>7317</v>
      </c>
      <c r="L150" s="1">
        <v>7317</v>
      </c>
      <c r="O150" t="s">
        <v>129</v>
      </c>
      <c r="P150" t="s">
        <v>127</v>
      </c>
    </row>
    <row r="151" spans="1:16" x14ac:dyDescent="0.3">
      <c r="A151" t="s">
        <v>69</v>
      </c>
      <c r="B151" t="s">
        <v>153</v>
      </c>
      <c r="C151" t="s">
        <v>152</v>
      </c>
      <c r="D151" s="276" t="s">
        <v>154</v>
      </c>
      <c r="E151" t="s">
        <v>155</v>
      </c>
      <c r="F151" t="s">
        <v>563</v>
      </c>
      <c r="G151" t="s">
        <v>3156</v>
      </c>
      <c r="H151" s="1">
        <v>106000</v>
      </c>
      <c r="I151" s="1">
        <v>106000</v>
      </c>
      <c r="J151" s="1">
        <v>115012</v>
      </c>
      <c r="K151" s="1">
        <v>115000</v>
      </c>
      <c r="L151" s="1">
        <v>115000</v>
      </c>
      <c r="O151" t="s">
        <v>13</v>
      </c>
      <c r="P151" t="s">
        <v>153</v>
      </c>
    </row>
    <row r="152" spans="1:16" x14ac:dyDescent="0.3">
      <c r="A152" t="s">
        <v>69</v>
      </c>
      <c r="B152" t="s">
        <v>153</v>
      </c>
      <c r="C152" t="s">
        <v>152</v>
      </c>
      <c r="D152" s="276" t="s">
        <v>156</v>
      </c>
      <c r="E152" t="s">
        <v>157</v>
      </c>
      <c r="F152" t="s">
        <v>565</v>
      </c>
      <c r="G152" t="s">
        <v>3156</v>
      </c>
      <c r="H152" s="1">
        <v>17049</v>
      </c>
      <c r="I152" s="1">
        <v>17390</v>
      </c>
      <c r="J152" s="1">
        <v>14144.26</v>
      </c>
      <c r="K152" s="1">
        <v>16000</v>
      </c>
      <c r="L152" s="1">
        <v>16000</v>
      </c>
      <c r="O152" t="s">
        <v>13</v>
      </c>
      <c r="P152" t="s">
        <v>153</v>
      </c>
    </row>
    <row r="153" spans="1:16" x14ac:dyDescent="0.3">
      <c r="A153" t="s">
        <v>69</v>
      </c>
      <c r="B153" t="s">
        <v>153</v>
      </c>
      <c r="C153" t="s">
        <v>152</v>
      </c>
      <c r="D153" s="276" t="s">
        <v>16</v>
      </c>
      <c r="E153" t="s">
        <v>17</v>
      </c>
      <c r="F153" t="s">
        <v>566</v>
      </c>
      <c r="G153" t="s">
        <v>3160</v>
      </c>
      <c r="H153" s="1">
        <v>14191.82</v>
      </c>
      <c r="I153" s="1">
        <v>4149.32</v>
      </c>
      <c r="J153" s="1">
        <v>5567.4299999999994</v>
      </c>
      <c r="K153" s="1">
        <v>169</v>
      </c>
      <c r="L153" s="1">
        <v>169</v>
      </c>
      <c r="O153" t="s">
        <v>13</v>
      </c>
      <c r="P153" t="s">
        <v>153</v>
      </c>
    </row>
    <row r="154" spans="1:16" x14ac:dyDescent="0.3">
      <c r="A154" t="s">
        <v>69</v>
      </c>
      <c r="B154" t="s">
        <v>153</v>
      </c>
      <c r="C154" t="s">
        <v>152</v>
      </c>
      <c r="D154" s="276" t="s">
        <v>18</v>
      </c>
      <c r="E154" t="s">
        <v>19</v>
      </c>
      <c r="F154" t="s">
        <v>567</v>
      </c>
      <c r="G154" t="s">
        <v>3179</v>
      </c>
      <c r="H154" s="1">
        <v>4209.3099999999995</v>
      </c>
      <c r="I154" s="1">
        <v>1686.97</v>
      </c>
      <c r="J154" s="1">
        <v>2439.84</v>
      </c>
      <c r="K154" s="1">
        <v>1545</v>
      </c>
      <c r="L154" s="1">
        <v>1545</v>
      </c>
      <c r="O154" t="s">
        <v>13</v>
      </c>
      <c r="P154" t="s">
        <v>153</v>
      </c>
    </row>
    <row r="155" spans="1:16" x14ac:dyDescent="0.3">
      <c r="A155" t="s">
        <v>69</v>
      </c>
      <c r="B155" t="s">
        <v>153</v>
      </c>
      <c r="C155" t="s">
        <v>152</v>
      </c>
      <c r="D155" s="276" t="s">
        <v>20</v>
      </c>
      <c r="E155" t="s">
        <v>21</v>
      </c>
      <c r="F155" t="s">
        <v>568</v>
      </c>
      <c r="G155" t="s">
        <v>3188</v>
      </c>
      <c r="H155" s="1">
        <v>4897.3</v>
      </c>
      <c r="I155" s="1">
        <v>7591.5399999999991</v>
      </c>
      <c r="J155" s="1">
        <v>1031.83</v>
      </c>
      <c r="K155" s="1">
        <v>587.75</v>
      </c>
      <c r="L155" s="1">
        <v>587.75</v>
      </c>
      <c r="O155" t="s">
        <v>13</v>
      </c>
      <c r="P155" t="s">
        <v>153</v>
      </c>
    </row>
    <row r="156" spans="1:16" x14ac:dyDescent="0.3">
      <c r="A156" t="s">
        <v>69</v>
      </c>
      <c r="B156" t="s">
        <v>153</v>
      </c>
      <c r="C156" t="s">
        <v>152</v>
      </c>
      <c r="D156" s="276" t="s">
        <v>158</v>
      </c>
      <c r="E156" t="s">
        <v>159</v>
      </c>
      <c r="F156" t="s">
        <v>569</v>
      </c>
      <c r="G156" t="s">
        <v>3204</v>
      </c>
      <c r="H156" s="1">
        <v>10599.8</v>
      </c>
      <c r="I156" s="1">
        <v>14525.660000000002</v>
      </c>
      <c r="J156" s="1">
        <v>21379.65</v>
      </c>
      <c r="K156" s="1">
        <v>17030</v>
      </c>
      <c r="L156" s="1">
        <v>17030</v>
      </c>
      <c r="O156" t="s">
        <v>13</v>
      </c>
      <c r="P156" t="s">
        <v>153</v>
      </c>
    </row>
    <row r="157" spans="1:16" x14ac:dyDescent="0.3">
      <c r="A157" t="s">
        <v>69</v>
      </c>
      <c r="B157" t="s">
        <v>153</v>
      </c>
      <c r="C157" t="s">
        <v>152</v>
      </c>
      <c r="D157" s="276" t="s">
        <v>28</v>
      </c>
      <c r="E157" t="s">
        <v>29</v>
      </c>
      <c r="F157" t="s">
        <v>570</v>
      </c>
      <c r="G157" t="s">
        <v>3204</v>
      </c>
      <c r="H157" s="1">
        <v>0</v>
      </c>
      <c r="I157" s="1">
        <v>0</v>
      </c>
      <c r="J157" s="1">
        <v>0</v>
      </c>
      <c r="K157" s="1">
        <v>3089.53</v>
      </c>
      <c r="L157" s="1">
        <v>3089.53</v>
      </c>
      <c r="O157" t="s">
        <v>13</v>
      </c>
      <c r="P157" t="s">
        <v>153</v>
      </c>
    </row>
    <row r="158" spans="1:16" x14ac:dyDescent="0.3">
      <c r="A158" t="s">
        <v>69</v>
      </c>
      <c r="B158" t="s">
        <v>153</v>
      </c>
      <c r="C158" t="s">
        <v>152</v>
      </c>
      <c r="D158" s="276" t="s">
        <v>43</v>
      </c>
      <c r="E158" t="s">
        <v>44</v>
      </c>
      <c r="F158" t="s">
        <v>3554</v>
      </c>
      <c r="G158" t="s">
        <v>3201</v>
      </c>
      <c r="H158" s="1">
        <v>148.87</v>
      </c>
      <c r="I158" s="1">
        <v>10</v>
      </c>
      <c r="J158" s="1">
        <v>53.65</v>
      </c>
      <c r="O158" t="s">
        <v>13</v>
      </c>
      <c r="P158" t="s">
        <v>153</v>
      </c>
    </row>
    <row r="159" spans="1:16" x14ac:dyDescent="0.3">
      <c r="A159" t="s">
        <v>14</v>
      </c>
      <c r="B159" t="s">
        <v>161</v>
      </c>
      <c r="C159" t="s">
        <v>160</v>
      </c>
      <c r="D159" s="276" t="s">
        <v>16</v>
      </c>
      <c r="E159" t="s">
        <v>17</v>
      </c>
      <c r="F159" t="s">
        <v>571</v>
      </c>
      <c r="G159" t="s">
        <v>2549</v>
      </c>
      <c r="H159" s="1">
        <v>3531.62</v>
      </c>
      <c r="I159" s="1">
        <v>2480.65</v>
      </c>
      <c r="J159" s="1">
        <v>1749.8400000000001</v>
      </c>
      <c r="K159" s="1">
        <v>3905.22</v>
      </c>
      <c r="L159" s="1">
        <v>3905.22</v>
      </c>
      <c r="O159" t="s">
        <v>41</v>
      </c>
      <c r="P159" t="s">
        <v>58</v>
      </c>
    </row>
    <row r="160" spans="1:16" x14ac:dyDescent="0.3">
      <c r="A160" t="s">
        <v>14</v>
      </c>
      <c r="B160" t="s">
        <v>161</v>
      </c>
      <c r="C160" t="s">
        <v>160</v>
      </c>
      <c r="D160" s="276" t="s">
        <v>18</v>
      </c>
      <c r="E160" t="s">
        <v>19</v>
      </c>
      <c r="F160" t="s">
        <v>572</v>
      </c>
      <c r="G160" t="s">
        <v>2562</v>
      </c>
      <c r="H160" s="1">
        <v>1631.99</v>
      </c>
      <c r="I160" s="1">
        <v>1982.8</v>
      </c>
      <c r="J160" s="1">
        <v>2136.15</v>
      </c>
      <c r="K160" s="1">
        <v>1600</v>
      </c>
      <c r="L160" s="1">
        <v>1600</v>
      </c>
      <c r="O160" t="s">
        <v>41</v>
      </c>
      <c r="P160" t="s">
        <v>58</v>
      </c>
    </row>
    <row r="161" spans="1:16" x14ac:dyDescent="0.3">
      <c r="A161" t="s">
        <v>14</v>
      </c>
      <c r="B161" t="s">
        <v>161</v>
      </c>
      <c r="C161" t="s">
        <v>160</v>
      </c>
      <c r="D161" s="276" t="s">
        <v>20</v>
      </c>
      <c r="E161" t="s">
        <v>21</v>
      </c>
      <c r="F161" t="s">
        <v>573</v>
      </c>
      <c r="G161" t="s">
        <v>2566</v>
      </c>
      <c r="H161" s="1">
        <v>4002.04</v>
      </c>
      <c r="I161" s="1">
        <v>0</v>
      </c>
      <c r="J161" s="1">
        <v>127.62</v>
      </c>
      <c r="K161" s="1">
        <v>835.55</v>
      </c>
      <c r="L161" s="1">
        <v>835.55</v>
      </c>
      <c r="O161" t="s">
        <v>41</v>
      </c>
      <c r="P161" t="s">
        <v>58</v>
      </c>
    </row>
    <row r="162" spans="1:16" x14ac:dyDescent="0.3">
      <c r="A162" t="s">
        <v>14</v>
      </c>
      <c r="B162" t="s">
        <v>161</v>
      </c>
      <c r="C162" t="s">
        <v>160</v>
      </c>
      <c r="D162" s="276" t="s">
        <v>28</v>
      </c>
      <c r="E162" t="s">
        <v>29</v>
      </c>
      <c r="F162" t="s">
        <v>574</v>
      </c>
      <c r="G162" t="s">
        <v>2573</v>
      </c>
      <c r="H162" s="1">
        <v>939</v>
      </c>
      <c r="I162" s="1">
        <v>686.88</v>
      </c>
      <c r="J162" s="1">
        <v>570.88</v>
      </c>
      <c r="K162" s="1">
        <v>1062.3499999999999</v>
      </c>
      <c r="L162" s="1">
        <v>1062.3499999999999</v>
      </c>
      <c r="O162" t="s">
        <v>41</v>
      </c>
      <c r="P162" t="s">
        <v>58</v>
      </c>
    </row>
    <row r="163" spans="1:16" x14ac:dyDescent="0.3">
      <c r="A163" t="s">
        <v>14</v>
      </c>
      <c r="B163" t="s">
        <v>161</v>
      </c>
      <c r="C163" t="s">
        <v>160</v>
      </c>
      <c r="D163" s="276" t="s">
        <v>154</v>
      </c>
      <c r="E163" t="s">
        <v>155</v>
      </c>
      <c r="F163" t="s">
        <v>3555</v>
      </c>
      <c r="G163" t="s">
        <v>2547</v>
      </c>
      <c r="H163" s="1">
        <v>0</v>
      </c>
      <c r="I163" s="1">
        <v>0</v>
      </c>
      <c r="J163" s="1">
        <v>14.04</v>
      </c>
      <c r="O163" t="s">
        <v>41</v>
      </c>
      <c r="P163" t="s">
        <v>58</v>
      </c>
    </row>
    <row r="164" spans="1:16" x14ac:dyDescent="0.3">
      <c r="A164" t="s">
        <v>14</v>
      </c>
      <c r="B164" t="s">
        <v>161</v>
      </c>
      <c r="C164" t="s">
        <v>160</v>
      </c>
      <c r="D164" s="276" t="s">
        <v>43</v>
      </c>
      <c r="E164" t="s">
        <v>44</v>
      </c>
      <c r="F164" t="s">
        <v>3556</v>
      </c>
      <c r="G164" t="s">
        <v>2571</v>
      </c>
      <c r="H164" s="1">
        <v>872.72</v>
      </c>
      <c r="I164" s="1">
        <v>0</v>
      </c>
      <c r="J164" s="1">
        <v>0</v>
      </c>
      <c r="O164" t="s">
        <v>41</v>
      </c>
      <c r="P164" t="s">
        <v>58</v>
      </c>
    </row>
    <row r="165" spans="1:16" x14ac:dyDescent="0.3">
      <c r="A165" t="s">
        <v>14</v>
      </c>
      <c r="B165" t="s">
        <v>163</v>
      </c>
      <c r="C165" t="s">
        <v>162</v>
      </c>
      <c r="D165" s="276" t="s">
        <v>16</v>
      </c>
      <c r="E165" t="s">
        <v>17</v>
      </c>
      <c r="F165" t="s">
        <v>575</v>
      </c>
      <c r="G165" t="s">
        <v>2577</v>
      </c>
      <c r="H165" s="1">
        <v>1112.17</v>
      </c>
      <c r="I165" s="1">
        <v>584.18999999999994</v>
      </c>
      <c r="J165" s="1">
        <v>682.01</v>
      </c>
      <c r="K165" s="1">
        <v>237.5</v>
      </c>
      <c r="L165" s="1">
        <v>237.5</v>
      </c>
      <c r="O165" t="s">
        <v>41</v>
      </c>
      <c r="P165" t="s">
        <v>164</v>
      </c>
    </row>
    <row r="166" spans="1:16" x14ac:dyDescent="0.3">
      <c r="A166" t="s">
        <v>14</v>
      </c>
      <c r="B166" t="s">
        <v>163</v>
      </c>
      <c r="C166" t="s">
        <v>162</v>
      </c>
      <c r="D166" s="276" t="s">
        <v>20</v>
      </c>
      <c r="E166" t="s">
        <v>21</v>
      </c>
      <c r="F166" t="s">
        <v>576</v>
      </c>
      <c r="G166" t="s">
        <v>2582</v>
      </c>
      <c r="H166" s="1">
        <v>0</v>
      </c>
      <c r="I166" s="1">
        <v>775.97</v>
      </c>
      <c r="J166" s="1">
        <v>315.95</v>
      </c>
      <c r="K166" s="1">
        <v>855</v>
      </c>
      <c r="L166" s="1">
        <v>855</v>
      </c>
      <c r="O166" t="s">
        <v>41</v>
      </c>
      <c r="P166" t="s">
        <v>164</v>
      </c>
    </row>
    <row r="167" spans="1:16" x14ac:dyDescent="0.3">
      <c r="A167" t="s">
        <v>14</v>
      </c>
      <c r="B167" t="s">
        <v>163</v>
      </c>
      <c r="C167" t="s">
        <v>162</v>
      </c>
      <c r="D167" s="276" t="s">
        <v>28</v>
      </c>
      <c r="E167" t="s">
        <v>29</v>
      </c>
      <c r="F167" t="s">
        <v>577</v>
      </c>
      <c r="G167" t="s">
        <v>2586</v>
      </c>
      <c r="H167" s="1">
        <v>137.82999999999998</v>
      </c>
      <c r="I167" s="1">
        <v>75</v>
      </c>
      <c r="J167" s="1">
        <v>150</v>
      </c>
      <c r="K167" s="1">
        <v>95</v>
      </c>
      <c r="L167" s="1">
        <v>95</v>
      </c>
      <c r="O167" t="s">
        <v>41</v>
      </c>
      <c r="P167" t="s">
        <v>164</v>
      </c>
    </row>
    <row r="168" spans="1:16" x14ac:dyDescent="0.3">
      <c r="A168" t="s">
        <v>14</v>
      </c>
      <c r="B168" t="s">
        <v>163</v>
      </c>
      <c r="C168" t="s">
        <v>162</v>
      </c>
      <c r="D168" s="276" t="s">
        <v>43</v>
      </c>
      <c r="E168" t="s">
        <v>44</v>
      </c>
      <c r="F168" t="s">
        <v>3557</v>
      </c>
      <c r="G168" t="s">
        <v>2584</v>
      </c>
      <c r="H168" s="1">
        <v>0</v>
      </c>
      <c r="I168" s="1">
        <v>0</v>
      </c>
      <c r="J168" s="1">
        <v>303.64999999999998</v>
      </c>
      <c r="O168" t="s">
        <v>41</v>
      </c>
      <c r="P168" t="s">
        <v>164</v>
      </c>
    </row>
    <row r="169" spans="1:16" x14ac:dyDescent="0.3">
      <c r="A169" t="s">
        <v>31</v>
      </c>
      <c r="B169" t="s">
        <v>166</v>
      </c>
      <c r="C169" t="s">
        <v>165</v>
      </c>
      <c r="D169" s="276" t="s">
        <v>16</v>
      </c>
      <c r="E169" t="s">
        <v>17</v>
      </c>
      <c r="F169" t="s">
        <v>578</v>
      </c>
      <c r="G169" t="s">
        <v>1781</v>
      </c>
      <c r="H169" s="1">
        <v>162</v>
      </c>
      <c r="I169" s="1">
        <v>0</v>
      </c>
      <c r="J169" s="1">
        <v>0</v>
      </c>
      <c r="K169" s="1">
        <v>1045</v>
      </c>
      <c r="L169" s="1">
        <v>1045</v>
      </c>
      <c r="O169" t="s">
        <v>37</v>
      </c>
      <c r="P169" t="s">
        <v>166</v>
      </c>
    </row>
    <row r="170" spans="1:16" x14ac:dyDescent="0.3">
      <c r="A170" t="s">
        <v>31</v>
      </c>
      <c r="B170" t="s">
        <v>166</v>
      </c>
      <c r="C170" t="s">
        <v>165</v>
      </c>
      <c r="D170" s="276" t="s">
        <v>18</v>
      </c>
      <c r="E170" t="s">
        <v>19</v>
      </c>
      <c r="F170" t="s">
        <v>579</v>
      </c>
      <c r="G170" t="s">
        <v>1786</v>
      </c>
      <c r="H170" s="1">
        <v>6121.7100000000009</v>
      </c>
      <c r="I170" s="1">
        <v>1584</v>
      </c>
      <c r="J170" s="1">
        <v>1452</v>
      </c>
      <c r="K170" s="1">
        <v>1754.65</v>
      </c>
      <c r="L170" s="1">
        <v>1754.65</v>
      </c>
      <c r="O170" t="s">
        <v>37</v>
      </c>
      <c r="P170" t="s">
        <v>166</v>
      </c>
    </row>
    <row r="171" spans="1:16" x14ac:dyDescent="0.3">
      <c r="A171" t="s">
        <v>31</v>
      </c>
      <c r="B171" t="s">
        <v>166</v>
      </c>
      <c r="C171" t="s">
        <v>165</v>
      </c>
      <c r="D171" s="276" t="s">
        <v>20</v>
      </c>
      <c r="E171" t="s">
        <v>21</v>
      </c>
      <c r="F171" t="s">
        <v>580</v>
      </c>
      <c r="G171" t="s">
        <v>1791</v>
      </c>
      <c r="H171" s="1">
        <v>743.08999999999992</v>
      </c>
      <c r="I171" s="1">
        <v>316.7</v>
      </c>
      <c r="J171" s="1">
        <v>0</v>
      </c>
      <c r="K171" s="1">
        <v>712.5</v>
      </c>
      <c r="L171" s="1">
        <v>712.5</v>
      </c>
      <c r="O171" t="s">
        <v>37</v>
      </c>
      <c r="P171" t="s">
        <v>166</v>
      </c>
    </row>
    <row r="172" spans="1:16" x14ac:dyDescent="0.3">
      <c r="A172" t="s">
        <v>31</v>
      </c>
      <c r="B172" t="s">
        <v>166</v>
      </c>
      <c r="C172" t="s">
        <v>165</v>
      </c>
      <c r="D172" s="276" t="s">
        <v>154</v>
      </c>
      <c r="E172" t="s">
        <v>155</v>
      </c>
      <c r="F172" t="s">
        <v>1777</v>
      </c>
      <c r="G172" t="s">
        <v>1778</v>
      </c>
      <c r="H172" s="1">
        <v>15012</v>
      </c>
      <c r="I172" s="1">
        <v>0</v>
      </c>
      <c r="J172" s="1">
        <v>0</v>
      </c>
      <c r="O172" t="s">
        <v>37</v>
      </c>
      <c r="P172" t="s">
        <v>166</v>
      </c>
    </row>
    <row r="173" spans="1:16" x14ac:dyDescent="0.3">
      <c r="A173" t="s">
        <v>31</v>
      </c>
      <c r="B173" t="s">
        <v>166</v>
      </c>
      <c r="C173" t="s">
        <v>165</v>
      </c>
      <c r="D173" s="276" t="s">
        <v>43</v>
      </c>
      <c r="E173" t="s">
        <v>44</v>
      </c>
      <c r="F173" t="s">
        <v>3558</v>
      </c>
      <c r="G173" t="s">
        <v>1795</v>
      </c>
      <c r="H173" s="1">
        <v>0</v>
      </c>
      <c r="I173" s="1">
        <v>0</v>
      </c>
      <c r="J173" s="1">
        <v>101.38</v>
      </c>
      <c r="O173" t="s">
        <v>37</v>
      </c>
      <c r="P173" t="s">
        <v>166</v>
      </c>
    </row>
    <row r="174" spans="1:16" x14ac:dyDescent="0.3">
      <c r="A174" t="s">
        <v>31</v>
      </c>
      <c r="B174" t="s">
        <v>166</v>
      </c>
      <c r="C174" t="s">
        <v>165</v>
      </c>
      <c r="D174" s="276" t="s">
        <v>28</v>
      </c>
      <c r="E174" t="s">
        <v>29</v>
      </c>
      <c r="F174" t="s">
        <v>1802</v>
      </c>
      <c r="G174" t="s">
        <v>1797</v>
      </c>
      <c r="H174" s="1">
        <v>4176.93</v>
      </c>
      <c r="I174" s="1">
        <v>-13.09</v>
      </c>
      <c r="J174" s="1">
        <v>-196.84</v>
      </c>
      <c r="O174" t="s">
        <v>37</v>
      </c>
      <c r="P174" t="s">
        <v>166</v>
      </c>
    </row>
    <row r="175" spans="1:16" x14ac:dyDescent="0.3">
      <c r="A175" t="s">
        <v>14</v>
      </c>
      <c r="B175" t="s">
        <v>168</v>
      </c>
      <c r="C175" t="s">
        <v>167</v>
      </c>
      <c r="D175" s="276" t="s">
        <v>16</v>
      </c>
      <c r="E175" t="s">
        <v>17</v>
      </c>
      <c r="F175" t="s">
        <v>581</v>
      </c>
      <c r="G175" t="s">
        <v>2592</v>
      </c>
      <c r="H175" s="1">
        <v>3603.15</v>
      </c>
      <c r="I175" s="1">
        <v>2361.23</v>
      </c>
      <c r="J175" s="1">
        <v>2388.63</v>
      </c>
      <c r="K175" s="1">
        <v>3619.13</v>
      </c>
      <c r="L175" s="1">
        <v>3619.13</v>
      </c>
      <c r="O175" t="s">
        <v>41</v>
      </c>
      <c r="P175" t="s">
        <v>169</v>
      </c>
    </row>
    <row r="176" spans="1:16" x14ac:dyDescent="0.3">
      <c r="A176" t="s">
        <v>14</v>
      </c>
      <c r="B176" t="s">
        <v>168</v>
      </c>
      <c r="C176" t="s">
        <v>167</v>
      </c>
      <c r="D176" s="276" t="s">
        <v>18</v>
      </c>
      <c r="E176" t="s">
        <v>19</v>
      </c>
      <c r="F176" t="s">
        <v>582</v>
      </c>
      <c r="G176" t="s">
        <v>2602</v>
      </c>
      <c r="H176" s="1">
        <v>3861.6800000000003</v>
      </c>
      <c r="I176" s="1">
        <v>3188.75</v>
      </c>
      <c r="J176" s="1">
        <v>2911.75</v>
      </c>
      <c r="K176" s="1">
        <v>3700</v>
      </c>
      <c r="L176" s="1">
        <v>3700</v>
      </c>
      <c r="O176" t="s">
        <v>41</v>
      </c>
      <c r="P176" t="s">
        <v>169</v>
      </c>
    </row>
    <row r="177" spans="1:16" x14ac:dyDescent="0.3">
      <c r="A177" t="s">
        <v>14</v>
      </c>
      <c r="B177" t="s">
        <v>168</v>
      </c>
      <c r="C177" t="s">
        <v>167</v>
      </c>
      <c r="D177" s="276" t="s">
        <v>20</v>
      </c>
      <c r="E177" t="s">
        <v>21</v>
      </c>
      <c r="F177" t="s">
        <v>583</v>
      </c>
      <c r="G177" t="s">
        <v>2606</v>
      </c>
      <c r="H177" s="1">
        <v>955.25</v>
      </c>
      <c r="I177" s="1">
        <v>0</v>
      </c>
      <c r="J177" s="1">
        <v>0</v>
      </c>
      <c r="K177" s="1">
        <v>2283.67</v>
      </c>
      <c r="L177" s="1">
        <v>2283.67</v>
      </c>
      <c r="O177" t="s">
        <v>41</v>
      </c>
      <c r="P177" t="s">
        <v>169</v>
      </c>
    </row>
    <row r="178" spans="1:16" x14ac:dyDescent="0.3">
      <c r="A178" t="s">
        <v>14</v>
      </c>
      <c r="B178" t="s">
        <v>168</v>
      </c>
      <c r="C178" t="s">
        <v>167</v>
      </c>
      <c r="D178" s="276" t="s">
        <v>154</v>
      </c>
      <c r="E178" t="s">
        <v>155</v>
      </c>
      <c r="F178" t="s">
        <v>3559</v>
      </c>
      <c r="G178" t="s">
        <v>2590</v>
      </c>
      <c r="H178" s="1">
        <v>0</v>
      </c>
      <c r="I178" s="1">
        <v>33.61</v>
      </c>
      <c r="J178" s="1">
        <v>14.04</v>
      </c>
      <c r="O178" t="s">
        <v>41</v>
      </c>
      <c r="P178" t="s">
        <v>169</v>
      </c>
    </row>
    <row r="179" spans="1:16" x14ac:dyDescent="0.3">
      <c r="A179" t="s">
        <v>14</v>
      </c>
      <c r="B179" t="s">
        <v>168</v>
      </c>
      <c r="C179" t="s">
        <v>167</v>
      </c>
      <c r="D179" s="276" t="s">
        <v>28</v>
      </c>
      <c r="E179" t="s">
        <v>29</v>
      </c>
      <c r="F179" t="s">
        <v>3560</v>
      </c>
      <c r="G179" t="s">
        <v>2613</v>
      </c>
      <c r="H179" s="1">
        <v>28</v>
      </c>
      <c r="I179" s="1">
        <v>23.9</v>
      </c>
      <c r="J179" s="1">
        <v>26.9</v>
      </c>
      <c r="O179" t="s">
        <v>41</v>
      </c>
      <c r="P179" t="s">
        <v>169</v>
      </c>
    </row>
    <row r="180" spans="1:16" x14ac:dyDescent="0.3">
      <c r="A180" t="s">
        <v>31</v>
      </c>
      <c r="B180" t="s">
        <v>171</v>
      </c>
      <c r="C180" t="s">
        <v>170</v>
      </c>
      <c r="D180" s="276" t="s">
        <v>28</v>
      </c>
      <c r="E180" t="s">
        <v>29</v>
      </c>
      <c r="F180" t="s">
        <v>584</v>
      </c>
      <c r="G180" t="s">
        <v>1821</v>
      </c>
      <c r="H180" s="1">
        <v>0</v>
      </c>
      <c r="I180" s="1">
        <v>0</v>
      </c>
      <c r="J180" s="1">
        <v>176.49</v>
      </c>
      <c r="K180" s="1">
        <v>100000</v>
      </c>
      <c r="L180" s="1">
        <v>100000</v>
      </c>
      <c r="O180" t="s">
        <v>41</v>
      </c>
      <c r="P180" t="s">
        <v>32</v>
      </c>
    </row>
    <row r="181" spans="1:16" x14ac:dyDescent="0.3">
      <c r="A181" t="s">
        <v>31</v>
      </c>
      <c r="B181" t="s">
        <v>171</v>
      </c>
      <c r="C181" t="s">
        <v>170</v>
      </c>
      <c r="D181" s="276" t="s">
        <v>16</v>
      </c>
      <c r="E181" t="s">
        <v>17</v>
      </c>
      <c r="F181" t="s">
        <v>3561</v>
      </c>
      <c r="G181" t="s">
        <v>1813</v>
      </c>
      <c r="H181" s="1">
        <v>0</v>
      </c>
      <c r="I181" s="1">
        <v>0</v>
      </c>
      <c r="J181" s="1">
        <v>15097.04</v>
      </c>
      <c r="O181" t="s">
        <v>41</v>
      </c>
      <c r="P181" t="s">
        <v>32</v>
      </c>
    </row>
    <row r="182" spans="1:16" x14ac:dyDescent="0.3">
      <c r="A182" t="s">
        <v>31</v>
      </c>
      <c r="B182" t="s">
        <v>171</v>
      </c>
      <c r="C182" t="s">
        <v>170</v>
      </c>
      <c r="D182" s="276" t="s">
        <v>43</v>
      </c>
      <c r="E182" t="s">
        <v>44</v>
      </c>
      <c r="F182" t="s">
        <v>3562</v>
      </c>
      <c r="G182" t="s">
        <v>1819</v>
      </c>
      <c r="H182" s="1">
        <v>0</v>
      </c>
      <c r="I182" s="1">
        <v>0</v>
      </c>
      <c r="J182" s="1">
        <v>4500</v>
      </c>
      <c r="O182" t="s">
        <v>41</v>
      </c>
      <c r="P182" t="s">
        <v>32</v>
      </c>
    </row>
    <row r="183" spans="1:16" x14ac:dyDescent="0.3">
      <c r="A183" t="s">
        <v>31</v>
      </c>
      <c r="B183" t="s">
        <v>173</v>
      </c>
      <c r="C183" t="s">
        <v>172</v>
      </c>
      <c r="D183" s="276" t="s">
        <v>174</v>
      </c>
      <c r="E183" t="s">
        <v>175</v>
      </c>
      <c r="F183" t="s">
        <v>586</v>
      </c>
      <c r="G183" t="s">
        <v>1852</v>
      </c>
      <c r="H183" s="1">
        <v>53913.09</v>
      </c>
      <c r="I183" s="1">
        <v>27553.97</v>
      </c>
      <c r="J183" s="1">
        <v>-6991.9400000000005</v>
      </c>
      <c r="K183" s="1">
        <v>33875.879999999997</v>
      </c>
      <c r="L183" s="1">
        <v>33875.879999999997</v>
      </c>
      <c r="O183" t="s">
        <v>37</v>
      </c>
      <c r="P183" t="s">
        <v>32</v>
      </c>
    </row>
    <row r="184" spans="1:16" x14ac:dyDescent="0.3">
      <c r="A184" t="s">
        <v>31</v>
      </c>
      <c r="B184" t="s">
        <v>173</v>
      </c>
      <c r="C184" t="s">
        <v>172</v>
      </c>
      <c r="D184" s="276" t="s">
        <v>154</v>
      </c>
      <c r="E184" t="s">
        <v>155</v>
      </c>
      <c r="F184" t="s">
        <v>1831</v>
      </c>
      <c r="G184" t="s">
        <v>1832</v>
      </c>
      <c r="H184" s="1">
        <v>0</v>
      </c>
      <c r="I184" s="1">
        <v>0</v>
      </c>
      <c r="J184" s="1">
        <v>12600</v>
      </c>
      <c r="O184" t="s">
        <v>37</v>
      </c>
      <c r="P184" t="s">
        <v>32</v>
      </c>
    </row>
    <row r="185" spans="1:16" x14ac:dyDescent="0.3">
      <c r="A185" t="s">
        <v>31</v>
      </c>
      <c r="B185" t="s">
        <v>173</v>
      </c>
      <c r="C185" t="s">
        <v>172</v>
      </c>
      <c r="D185" s="276" t="s">
        <v>16</v>
      </c>
      <c r="E185" t="s">
        <v>17</v>
      </c>
      <c r="F185" t="s">
        <v>3563</v>
      </c>
      <c r="G185" t="s">
        <v>1835</v>
      </c>
      <c r="H185" s="1">
        <v>0</v>
      </c>
      <c r="I185" s="1">
        <v>6500</v>
      </c>
      <c r="J185" s="1">
        <v>8480.17</v>
      </c>
      <c r="O185" t="s">
        <v>37</v>
      </c>
      <c r="P185" t="s">
        <v>32</v>
      </c>
    </row>
    <row r="186" spans="1:16" x14ac:dyDescent="0.3">
      <c r="A186" t="s">
        <v>31</v>
      </c>
      <c r="B186" t="s">
        <v>173</v>
      </c>
      <c r="C186" t="s">
        <v>172</v>
      </c>
      <c r="D186" s="276" t="s">
        <v>18</v>
      </c>
      <c r="E186" t="s">
        <v>19</v>
      </c>
      <c r="F186" t="s">
        <v>3564</v>
      </c>
      <c r="G186" t="s">
        <v>1841</v>
      </c>
      <c r="H186" s="1">
        <v>0</v>
      </c>
      <c r="I186" s="1">
        <v>0</v>
      </c>
      <c r="J186" s="1">
        <v>2281.5</v>
      </c>
      <c r="O186" t="s">
        <v>37</v>
      </c>
      <c r="P186" t="s">
        <v>32</v>
      </c>
    </row>
    <row r="187" spans="1:16" x14ac:dyDescent="0.3">
      <c r="A187" t="s">
        <v>31</v>
      </c>
      <c r="B187" t="s">
        <v>173</v>
      </c>
      <c r="C187" t="s">
        <v>172</v>
      </c>
      <c r="D187" s="276" t="s">
        <v>20</v>
      </c>
      <c r="E187" t="s">
        <v>21</v>
      </c>
      <c r="F187" t="s">
        <v>1849</v>
      </c>
      <c r="G187" t="s">
        <v>1844</v>
      </c>
      <c r="H187" s="1">
        <v>0</v>
      </c>
      <c r="I187" s="1">
        <v>0</v>
      </c>
      <c r="J187" s="1">
        <v>2414.42</v>
      </c>
      <c r="O187" t="s">
        <v>37</v>
      </c>
      <c r="P187" t="s">
        <v>32</v>
      </c>
    </row>
    <row r="188" spans="1:16" x14ac:dyDescent="0.3">
      <c r="A188" t="s">
        <v>31</v>
      </c>
      <c r="B188" t="s">
        <v>173</v>
      </c>
      <c r="C188" t="s">
        <v>172</v>
      </c>
      <c r="D188" s="276" t="s">
        <v>43</v>
      </c>
      <c r="E188" t="s">
        <v>44</v>
      </c>
      <c r="F188" t="s">
        <v>3565</v>
      </c>
      <c r="G188" t="s">
        <v>1851</v>
      </c>
      <c r="H188" s="1">
        <v>0</v>
      </c>
      <c r="I188" s="1">
        <v>0</v>
      </c>
      <c r="J188" s="1">
        <v>1500</v>
      </c>
      <c r="O188" t="s">
        <v>37</v>
      </c>
      <c r="P188" t="s">
        <v>32</v>
      </c>
    </row>
    <row r="189" spans="1:16" x14ac:dyDescent="0.3">
      <c r="A189" t="s">
        <v>61</v>
      </c>
      <c r="B189" t="s">
        <v>177</v>
      </c>
      <c r="C189" t="s">
        <v>176</v>
      </c>
      <c r="D189" s="276" t="s">
        <v>158</v>
      </c>
      <c r="E189" t="s">
        <v>159</v>
      </c>
      <c r="F189" t="s">
        <v>587</v>
      </c>
      <c r="G189" t="s">
        <v>1467</v>
      </c>
      <c r="H189" s="1">
        <v>28360</v>
      </c>
      <c r="I189" s="1">
        <v>29329</v>
      </c>
      <c r="J189" s="1">
        <v>24779</v>
      </c>
      <c r="K189" s="1">
        <v>26916.03</v>
      </c>
      <c r="L189" s="1">
        <v>26916.03</v>
      </c>
      <c r="O189" t="s">
        <v>37</v>
      </c>
      <c r="P189" t="s">
        <v>178</v>
      </c>
    </row>
    <row r="190" spans="1:16" x14ac:dyDescent="0.3">
      <c r="A190" t="s">
        <v>61</v>
      </c>
      <c r="B190" t="s">
        <v>125</v>
      </c>
      <c r="C190" t="s">
        <v>179</v>
      </c>
      <c r="D190" s="276" t="s">
        <v>11</v>
      </c>
      <c r="E190" t="s">
        <v>12</v>
      </c>
      <c r="F190" t="s">
        <v>588</v>
      </c>
      <c r="G190" t="s">
        <v>1481</v>
      </c>
      <c r="H190" s="1">
        <v>0</v>
      </c>
      <c r="I190" s="1">
        <v>5388.79</v>
      </c>
      <c r="J190" s="1">
        <v>2373</v>
      </c>
      <c r="K190" s="1">
        <v>1083</v>
      </c>
      <c r="L190" s="1">
        <v>1083</v>
      </c>
      <c r="O190" t="s">
        <v>41</v>
      </c>
      <c r="P190" t="s">
        <v>125</v>
      </c>
    </row>
    <row r="191" spans="1:16" x14ac:dyDescent="0.3">
      <c r="A191" t="s">
        <v>61</v>
      </c>
      <c r="B191" t="s">
        <v>125</v>
      </c>
      <c r="C191" t="s">
        <v>179</v>
      </c>
      <c r="D191" s="276" t="s">
        <v>16</v>
      </c>
      <c r="E191" t="s">
        <v>17</v>
      </c>
      <c r="F191" t="s">
        <v>589</v>
      </c>
      <c r="G191" t="s">
        <v>1486</v>
      </c>
      <c r="H191" s="1">
        <v>8255.2199999999993</v>
      </c>
      <c r="I191" s="1">
        <v>13622.25</v>
      </c>
      <c r="J191" s="1">
        <v>2012.35</v>
      </c>
      <c r="K191" s="1">
        <v>3800</v>
      </c>
      <c r="L191" s="1">
        <v>3800</v>
      </c>
      <c r="O191" t="s">
        <v>41</v>
      </c>
      <c r="P191" t="s">
        <v>125</v>
      </c>
    </row>
    <row r="192" spans="1:16" x14ac:dyDescent="0.3">
      <c r="A192" t="s">
        <v>61</v>
      </c>
      <c r="B192" t="s">
        <v>125</v>
      </c>
      <c r="C192" t="s">
        <v>179</v>
      </c>
      <c r="D192" s="276" t="s">
        <v>18</v>
      </c>
      <c r="E192" t="s">
        <v>19</v>
      </c>
      <c r="F192" t="s">
        <v>590</v>
      </c>
      <c r="G192" t="s">
        <v>1496</v>
      </c>
      <c r="H192" s="1">
        <v>4603</v>
      </c>
      <c r="I192" s="1">
        <v>11151.21</v>
      </c>
      <c r="J192" s="1">
        <v>6263.73</v>
      </c>
      <c r="K192" s="1">
        <v>2470</v>
      </c>
      <c r="L192" s="1">
        <v>2470</v>
      </c>
      <c r="O192" t="s">
        <v>41</v>
      </c>
      <c r="P192" t="s">
        <v>125</v>
      </c>
    </row>
    <row r="193" spans="1:16" x14ac:dyDescent="0.3">
      <c r="A193" t="s">
        <v>61</v>
      </c>
      <c r="B193" t="s">
        <v>125</v>
      </c>
      <c r="C193" t="s">
        <v>179</v>
      </c>
      <c r="D193" s="276" t="s">
        <v>20</v>
      </c>
      <c r="E193" t="s">
        <v>21</v>
      </c>
      <c r="F193" t="s">
        <v>591</v>
      </c>
      <c r="G193" t="s">
        <v>1499</v>
      </c>
      <c r="H193" s="1">
        <v>2486.77</v>
      </c>
      <c r="I193" s="1">
        <v>2387.33</v>
      </c>
      <c r="J193" s="1">
        <v>708.11</v>
      </c>
      <c r="K193" s="1">
        <v>760</v>
      </c>
      <c r="L193" s="1">
        <v>760</v>
      </c>
      <c r="O193" t="s">
        <v>41</v>
      </c>
      <c r="P193" t="s">
        <v>125</v>
      </c>
    </row>
    <row r="194" spans="1:16" x14ac:dyDescent="0.3">
      <c r="A194" t="s">
        <v>61</v>
      </c>
      <c r="B194" t="s">
        <v>125</v>
      </c>
      <c r="C194" t="s">
        <v>179</v>
      </c>
      <c r="D194" s="276" t="s">
        <v>28</v>
      </c>
      <c r="E194" t="s">
        <v>29</v>
      </c>
      <c r="F194" t="s">
        <v>592</v>
      </c>
      <c r="G194" t="s">
        <v>1511</v>
      </c>
      <c r="H194" s="1">
        <v>13909.67</v>
      </c>
      <c r="I194" s="1">
        <v>17817.66</v>
      </c>
      <c r="J194" s="1">
        <v>4024.41</v>
      </c>
      <c r="K194" s="1">
        <v>16245</v>
      </c>
      <c r="L194" s="1">
        <v>16245</v>
      </c>
      <c r="O194" t="s">
        <v>41</v>
      </c>
      <c r="P194" t="s">
        <v>125</v>
      </c>
    </row>
    <row r="195" spans="1:16" x14ac:dyDescent="0.3">
      <c r="A195" t="s">
        <v>61</v>
      </c>
      <c r="B195" t="s">
        <v>125</v>
      </c>
      <c r="C195" t="s">
        <v>179</v>
      </c>
      <c r="D195" s="276" t="s">
        <v>43</v>
      </c>
      <c r="E195" t="s">
        <v>44</v>
      </c>
      <c r="F195" t="s">
        <v>3566</v>
      </c>
      <c r="G195" t="s">
        <v>1508</v>
      </c>
      <c r="H195" s="1">
        <v>250</v>
      </c>
      <c r="I195" s="1">
        <v>250</v>
      </c>
      <c r="J195" s="1">
        <v>415.39</v>
      </c>
      <c r="O195" t="s">
        <v>41</v>
      </c>
      <c r="P195" t="s">
        <v>125</v>
      </c>
    </row>
    <row r="196" spans="1:16" x14ac:dyDescent="0.3">
      <c r="A196" t="s">
        <v>31</v>
      </c>
      <c r="B196" t="s">
        <v>181</v>
      </c>
      <c r="C196" t="s">
        <v>180</v>
      </c>
      <c r="D196" s="276" t="s">
        <v>11</v>
      </c>
      <c r="E196" t="s">
        <v>12</v>
      </c>
      <c r="F196" t="s">
        <v>593</v>
      </c>
      <c r="G196" t="s">
        <v>1866</v>
      </c>
      <c r="H196" s="1">
        <v>30</v>
      </c>
      <c r="I196" s="1">
        <v>0</v>
      </c>
      <c r="J196" s="1">
        <v>4500</v>
      </c>
      <c r="K196" s="1">
        <v>45.36</v>
      </c>
      <c r="L196" s="1">
        <v>45.36</v>
      </c>
      <c r="O196" t="s">
        <v>37</v>
      </c>
      <c r="P196" t="s">
        <v>181</v>
      </c>
    </row>
    <row r="197" spans="1:16" x14ac:dyDescent="0.3">
      <c r="A197" t="s">
        <v>31</v>
      </c>
      <c r="B197" t="s">
        <v>181</v>
      </c>
      <c r="C197" t="s">
        <v>180</v>
      </c>
      <c r="D197" s="276" t="s">
        <v>16</v>
      </c>
      <c r="E197" t="s">
        <v>17</v>
      </c>
      <c r="F197" t="s">
        <v>594</v>
      </c>
      <c r="G197" t="s">
        <v>1869</v>
      </c>
      <c r="H197" s="1">
        <v>15766.35</v>
      </c>
      <c r="I197" s="1">
        <v>11298.98</v>
      </c>
      <c r="J197" s="1">
        <v>11881.56</v>
      </c>
      <c r="K197" s="1">
        <v>13503.57</v>
      </c>
      <c r="L197" s="1">
        <v>13503.57</v>
      </c>
      <c r="O197" t="s">
        <v>37</v>
      </c>
      <c r="P197" t="s">
        <v>181</v>
      </c>
    </row>
    <row r="198" spans="1:16" x14ac:dyDescent="0.3">
      <c r="A198" t="s">
        <v>31</v>
      </c>
      <c r="B198" t="s">
        <v>181</v>
      </c>
      <c r="C198" t="s">
        <v>180</v>
      </c>
      <c r="D198" s="276" t="s">
        <v>18</v>
      </c>
      <c r="E198" t="s">
        <v>19</v>
      </c>
      <c r="F198" t="s">
        <v>595</v>
      </c>
      <c r="G198" t="s">
        <v>1879</v>
      </c>
      <c r="H198" s="1">
        <v>12964.32</v>
      </c>
      <c r="I198" s="1">
        <v>13112.35</v>
      </c>
      <c r="J198" s="1">
        <v>7780.6399999999994</v>
      </c>
      <c r="K198" s="1">
        <v>16791.25</v>
      </c>
      <c r="L198" s="1">
        <v>16791.25</v>
      </c>
      <c r="O198" t="s">
        <v>37</v>
      </c>
      <c r="P198" t="s">
        <v>181</v>
      </c>
    </row>
    <row r="199" spans="1:16" x14ac:dyDescent="0.3">
      <c r="A199" t="s">
        <v>31</v>
      </c>
      <c r="B199" t="s">
        <v>181</v>
      </c>
      <c r="C199" t="s">
        <v>180</v>
      </c>
      <c r="D199" s="276" t="s">
        <v>20</v>
      </c>
      <c r="E199" t="s">
        <v>21</v>
      </c>
      <c r="F199" t="s">
        <v>596</v>
      </c>
      <c r="G199" t="s">
        <v>1891</v>
      </c>
      <c r="H199" s="1">
        <v>1706.6999999999998</v>
      </c>
      <c r="I199" s="1">
        <v>0</v>
      </c>
      <c r="J199" s="1">
        <v>125.44</v>
      </c>
      <c r="K199" s="1">
        <v>950</v>
      </c>
      <c r="L199" s="1">
        <v>950</v>
      </c>
      <c r="O199" t="s">
        <v>37</v>
      </c>
      <c r="P199" t="s">
        <v>181</v>
      </c>
    </row>
    <row r="200" spans="1:16" x14ac:dyDescent="0.3">
      <c r="A200" t="s">
        <v>31</v>
      </c>
      <c r="B200" t="s">
        <v>181</v>
      </c>
      <c r="C200" t="s">
        <v>180</v>
      </c>
      <c r="D200" s="276" t="s">
        <v>43</v>
      </c>
      <c r="E200" t="s">
        <v>44</v>
      </c>
      <c r="F200" t="s">
        <v>597</v>
      </c>
      <c r="G200" t="s">
        <v>1896</v>
      </c>
      <c r="H200" s="1">
        <v>39925.869999999995</v>
      </c>
      <c r="I200" s="1">
        <v>58416.740000000005</v>
      </c>
      <c r="J200" s="1">
        <v>60380.63</v>
      </c>
      <c r="K200" s="1">
        <v>43700</v>
      </c>
      <c r="L200" s="1">
        <v>43700</v>
      </c>
      <c r="O200" t="s">
        <v>37</v>
      </c>
      <c r="P200" t="s">
        <v>181</v>
      </c>
    </row>
    <row r="201" spans="1:16" x14ac:dyDescent="0.3">
      <c r="A201" t="s">
        <v>31</v>
      </c>
      <c r="B201" t="s">
        <v>181</v>
      </c>
      <c r="C201" t="s">
        <v>180</v>
      </c>
      <c r="D201" s="276" t="s">
        <v>28</v>
      </c>
      <c r="E201" t="s">
        <v>29</v>
      </c>
      <c r="F201" t="s">
        <v>598</v>
      </c>
      <c r="G201" t="s">
        <v>1900</v>
      </c>
      <c r="H201" s="1">
        <v>2956.9</v>
      </c>
      <c r="I201" s="1">
        <v>2096</v>
      </c>
      <c r="J201" s="1">
        <v>3052.08</v>
      </c>
      <c r="K201" s="1">
        <v>1900</v>
      </c>
      <c r="L201" s="1">
        <v>1900</v>
      </c>
      <c r="O201" t="s">
        <v>37</v>
      </c>
      <c r="P201" t="s">
        <v>181</v>
      </c>
    </row>
    <row r="202" spans="1:16" x14ac:dyDescent="0.3">
      <c r="A202" t="s">
        <v>31</v>
      </c>
      <c r="B202" t="s">
        <v>181</v>
      </c>
      <c r="C202" t="s">
        <v>180</v>
      </c>
      <c r="D202" s="276">
        <v>631</v>
      </c>
      <c r="F202" t="s">
        <v>1907</v>
      </c>
      <c r="G202" t="s">
        <v>1907</v>
      </c>
      <c r="H202" s="1">
        <v>0</v>
      </c>
      <c r="I202" s="1">
        <v>0</v>
      </c>
      <c r="J202" s="1">
        <v>9200</v>
      </c>
      <c r="O202" t="s">
        <v>37</v>
      </c>
      <c r="P202" t="s">
        <v>181</v>
      </c>
    </row>
    <row r="203" spans="1:16" x14ac:dyDescent="0.3">
      <c r="A203" t="s">
        <v>14</v>
      </c>
      <c r="B203" t="s">
        <v>183</v>
      </c>
      <c r="C203" t="s">
        <v>182</v>
      </c>
      <c r="D203" s="276" t="s">
        <v>184</v>
      </c>
      <c r="E203" t="s">
        <v>185</v>
      </c>
      <c r="F203" t="s">
        <v>600</v>
      </c>
      <c r="G203" t="s">
        <v>2632</v>
      </c>
      <c r="H203" s="1">
        <v>91830.9</v>
      </c>
      <c r="I203" s="1">
        <v>120421.45999999999</v>
      </c>
      <c r="J203" s="1">
        <v>92465.33</v>
      </c>
      <c r="K203" s="1">
        <v>90250</v>
      </c>
      <c r="L203" s="1">
        <v>90250</v>
      </c>
      <c r="O203" t="s">
        <v>30</v>
      </c>
      <c r="P203" t="s">
        <v>186</v>
      </c>
    </row>
    <row r="204" spans="1:16" x14ac:dyDescent="0.3">
      <c r="A204" t="s">
        <v>14</v>
      </c>
      <c r="B204" t="s">
        <v>183</v>
      </c>
      <c r="C204" t="s">
        <v>182</v>
      </c>
      <c r="D204" s="276" t="s">
        <v>18</v>
      </c>
      <c r="E204" t="s">
        <v>19</v>
      </c>
      <c r="F204" t="s">
        <v>601</v>
      </c>
      <c r="G204" t="s">
        <v>2646</v>
      </c>
      <c r="H204" s="1">
        <v>1923.99</v>
      </c>
      <c r="I204" s="1">
        <v>1965.98</v>
      </c>
      <c r="J204" s="1">
        <v>4694.66</v>
      </c>
      <c r="K204" s="1">
        <v>2800</v>
      </c>
      <c r="L204" s="1">
        <v>2800</v>
      </c>
      <c r="O204" t="s">
        <v>30</v>
      </c>
      <c r="P204" t="s">
        <v>186</v>
      </c>
    </row>
    <row r="205" spans="1:16" x14ac:dyDescent="0.3">
      <c r="A205" t="s">
        <v>14</v>
      </c>
      <c r="B205" t="s">
        <v>183</v>
      </c>
      <c r="C205" t="s">
        <v>182</v>
      </c>
      <c r="D205" s="276" t="s">
        <v>20</v>
      </c>
      <c r="E205" t="s">
        <v>21</v>
      </c>
      <c r="F205" t="s">
        <v>602</v>
      </c>
      <c r="G205" t="s">
        <v>2653</v>
      </c>
      <c r="H205" s="1">
        <v>1671.06</v>
      </c>
      <c r="I205" s="1">
        <v>3170.92</v>
      </c>
      <c r="J205" s="1">
        <v>272.60000000000002</v>
      </c>
      <c r="K205" s="1">
        <v>3300</v>
      </c>
      <c r="L205" s="1">
        <v>3300</v>
      </c>
      <c r="O205" t="s">
        <v>30</v>
      </c>
      <c r="P205" t="s">
        <v>186</v>
      </c>
    </row>
    <row r="206" spans="1:16" x14ac:dyDescent="0.3">
      <c r="A206" t="s">
        <v>14</v>
      </c>
      <c r="B206" t="s">
        <v>183</v>
      </c>
      <c r="C206" t="s">
        <v>182</v>
      </c>
      <c r="D206" s="276" t="s">
        <v>43</v>
      </c>
      <c r="E206" t="s">
        <v>44</v>
      </c>
      <c r="F206" t="s">
        <v>603</v>
      </c>
      <c r="G206" t="s">
        <v>2661</v>
      </c>
      <c r="H206" s="1">
        <v>16742.96</v>
      </c>
      <c r="I206" s="1">
        <v>13658.8</v>
      </c>
      <c r="J206" s="1">
        <v>14257.169999999998</v>
      </c>
      <c r="K206" s="1">
        <v>10000</v>
      </c>
      <c r="L206" s="1">
        <v>10000</v>
      </c>
      <c r="O206" t="s">
        <v>30</v>
      </c>
      <c r="P206" t="s">
        <v>186</v>
      </c>
    </row>
    <row r="207" spans="1:16" x14ac:dyDescent="0.3">
      <c r="A207" t="s">
        <v>14</v>
      </c>
      <c r="B207" t="s">
        <v>183</v>
      </c>
      <c r="C207" t="s">
        <v>182</v>
      </c>
      <c r="D207" s="276" t="s">
        <v>28</v>
      </c>
      <c r="E207" t="s">
        <v>29</v>
      </c>
      <c r="F207" t="s">
        <v>604</v>
      </c>
      <c r="G207" t="s">
        <v>2665</v>
      </c>
      <c r="H207" s="1">
        <v>1490.5800000000002</v>
      </c>
      <c r="I207" s="1">
        <v>1485.6399999999999</v>
      </c>
      <c r="J207" s="1">
        <v>1231.54</v>
      </c>
      <c r="K207" s="1">
        <v>4000</v>
      </c>
      <c r="L207" s="1">
        <v>4000</v>
      </c>
      <c r="O207" t="s">
        <v>30</v>
      </c>
      <c r="P207" t="s">
        <v>186</v>
      </c>
    </row>
    <row r="208" spans="1:16" x14ac:dyDescent="0.3">
      <c r="A208" t="s">
        <v>14</v>
      </c>
      <c r="B208" t="s">
        <v>183</v>
      </c>
      <c r="C208" t="s">
        <v>182</v>
      </c>
      <c r="D208" s="276" t="s">
        <v>187</v>
      </c>
      <c r="E208" t="s">
        <v>188</v>
      </c>
      <c r="F208" t="s">
        <v>606</v>
      </c>
      <c r="G208" t="s">
        <v>2672</v>
      </c>
      <c r="H208" s="1">
        <v>6310.3</v>
      </c>
      <c r="I208" s="1">
        <v>74400.989999999991</v>
      </c>
      <c r="J208" s="1">
        <v>23280.71</v>
      </c>
      <c r="K208" s="1">
        <v>48055.85</v>
      </c>
      <c r="L208" s="1">
        <v>48055.85</v>
      </c>
      <c r="O208" t="s">
        <v>30</v>
      </c>
      <c r="P208" t="s">
        <v>186</v>
      </c>
    </row>
    <row r="209" spans="1:16" x14ac:dyDescent="0.3">
      <c r="A209" t="s">
        <v>14</v>
      </c>
      <c r="B209" t="s">
        <v>183</v>
      </c>
      <c r="C209" t="s">
        <v>182</v>
      </c>
      <c r="D209" s="276" t="s">
        <v>11</v>
      </c>
      <c r="E209" t="s">
        <v>12</v>
      </c>
      <c r="F209" t="s">
        <v>3567</v>
      </c>
      <c r="G209" t="s">
        <v>2628</v>
      </c>
      <c r="H209" s="1">
        <v>0</v>
      </c>
      <c r="I209" s="1">
        <v>1146.4499999999998</v>
      </c>
      <c r="J209" s="1">
        <v>245</v>
      </c>
      <c r="O209" t="s">
        <v>30</v>
      </c>
      <c r="P209" t="s">
        <v>186</v>
      </c>
    </row>
    <row r="210" spans="1:16" x14ac:dyDescent="0.3">
      <c r="A210" t="s">
        <v>14</v>
      </c>
      <c r="B210" t="s">
        <v>183</v>
      </c>
      <c r="C210" t="s">
        <v>182</v>
      </c>
      <c r="D210" s="276" t="s">
        <v>18</v>
      </c>
      <c r="E210" t="s">
        <v>19</v>
      </c>
      <c r="F210" t="s">
        <v>601</v>
      </c>
      <c r="G210" t="s">
        <v>2646</v>
      </c>
      <c r="H210" s="1">
        <v>1923.99</v>
      </c>
      <c r="I210" s="1">
        <v>1965.98</v>
      </c>
      <c r="J210" s="1">
        <v>4694.66</v>
      </c>
      <c r="O210" t="s">
        <v>30</v>
      </c>
      <c r="P210" t="s">
        <v>186</v>
      </c>
    </row>
    <row r="211" spans="1:16" x14ac:dyDescent="0.3">
      <c r="A211" t="s">
        <v>14</v>
      </c>
      <c r="B211" t="s">
        <v>190</v>
      </c>
      <c r="C211" t="s">
        <v>189</v>
      </c>
      <c r="D211" s="276" t="s">
        <v>16</v>
      </c>
      <c r="E211" t="s">
        <v>17</v>
      </c>
      <c r="F211" t="s">
        <v>607</v>
      </c>
      <c r="G211" t="s">
        <v>2686</v>
      </c>
      <c r="H211" s="1">
        <v>181.32</v>
      </c>
      <c r="I211" s="1">
        <v>27.51</v>
      </c>
      <c r="J211" s="1">
        <v>1062.4100000000001</v>
      </c>
      <c r="K211" s="1">
        <v>625.55999999999995</v>
      </c>
      <c r="L211" s="1">
        <v>625.55999999999995</v>
      </c>
      <c r="O211" t="s">
        <v>41</v>
      </c>
      <c r="P211" t="s">
        <v>191</v>
      </c>
    </row>
    <row r="212" spans="1:16" x14ac:dyDescent="0.3">
      <c r="A212" t="s">
        <v>14</v>
      </c>
      <c r="B212" t="s">
        <v>190</v>
      </c>
      <c r="C212" t="s">
        <v>189</v>
      </c>
      <c r="D212" s="276" t="s">
        <v>20</v>
      </c>
      <c r="E212" t="s">
        <v>21</v>
      </c>
      <c r="F212" t="s">
        <v>608</v>
      </c>
      <c r="G212" t="s">
        <v>2695</v>
      </c>
      <c r="H212" s="1">
        <v>0</v>
      </c>
      <c r="I212" s="1">
        <v>0</v>
      </c>
      <c r="J212" s="1">
        <v>0</v>
      </c>
      <c r="K212" s="1">
        <v>338</v>
      </c>
      <c r="L212" s="1">
        <v>338</v>
      </c>
      <c r="O212" t="s">
        <v>41</v>
      </c>
      <c r="P212" t="s">
        <v>191</v>
      </c>
    </row>
    <row r="213" spans="1:16" x14ac:dyDescent="0.3">
      <c r="A213" t="s">
        <v>14</v>
      </c>
      <c r="B213" t="s">
        <v>190</v>
      </c>
      <c r="C213" t="s">
        <v>189</v>
      </c>
      <c r="D213" s="276" t="s">
        <v>28</v>
      </c>
      <c r="E213" t="s">
        <v>29</v>
      </c>
      <c r="F213" t="s">
        <v>609</v>
      </c>
      <c r="G213" t="s">
        <v>2697</v>
      </c>
      <c r="H213" s="1">
        <v>100</v>
      </c>
      <c r="I213" s="1">
        <v>0</v>
      </c>
      <c r="J213" s="1">
        <v>0</v>
      </c>
      <c r="K213" s="1">
        <v>85.5</v>
      </c>
      <c r="L213" s="1">
        <v>85.5</v>
      </c>
      <c r="O213" t="s">
        <v>41</v>
      </c>
      <c r="P213" t="s">
        <v>191</v>
      </c>
    </row>
    <row r="214" spans="1:16" x14ac:dyDescent="0.3">
      <c r="A214" t="s">
        <v>14</v>
      </c>
      <c r="B214" t="s">
        <v>190</v>
      </c>
      <c r="C214" t="s">
        <v>189</v>
      </c>
      <c r="D214" s="276" t="s">
        <v>18</v>
      </c>
      <c r="E214" t="s">
        <v>19</v>
      </c>
      <c r="F214" t="s">
        <v>3568</v>
      </c>
      <c r="G214" t="s">
        <v>2693</v>
      </c>
      <c r="H214" s="1">
        <v>50.22</v>
      </c>
      <c r="I214" s="1">
        <v>12.36</v>
      </c>
      <c r="J214" s="1">
        <v>0</v>
      </c>
      <c r="O214" t="s">
        <v>41</v>
      </c>
      <c r="P214" t="s">
        <v>191</v>
      </c>
    </row>
    <row r="215" spans="1:16" x14ac:dyDescent="0.3">
      <c r="A215" t="s">
        <v>69</v>
      </c>
      <c r="B215" t="s">
        <v>193</v>
      </c>
      <c r="C215" t="s">
        <v>192</v>
      </c>
      <c r="D215" s="276" t="s">
        <v>16</v>
      </c>
      <c r="E215" t="s">
        <v>17</v>
      </c>
      <c r="F215" t="s">
        <v>611</v>
      </c>
      <c r="G215" t="s">
        <v>3228</v>
      </c>
      <c r="H215" s="1">
        <v>12527.61</v>
      </c>
      <c r="I215" s="1">
        <v>2275.9500000000003</v>
      </c>
      <c r="J215" s="1">
        <v>2742.3199999999997</v>
      </c>
      <c r="K215" s="1">
        <v>3950</v>
      </c>
      <c r="L215" s="1">
        <v>3950</v>
      </c>
      <c r="O215" t="s">
        <v>13</v>
      </c>
      <c r="P215" t="s">
        <v>194</v>
      </c>
    </row>
    <row r="216" spans="1:16" x14ac:dyDescent="0.3">
      <c r="A216" t="s">
        <v>69</v>
      </c>
      <c r="B216" t="s">
        <v>193</v>
      </c>
      <c r="C216" t="s">
        <v>192</v>
      </c>
      <c r="D216" s="276" t="s">
        <v>18</v>
      </c>
      <c r="E216" t="s">
        <v>19</v>
      </c>
      <c r="F216" t="s">
        <v>612</v>
      </c>
      <c r="G216" t="s">
        <v>3242</v>
      </c>
      <c r="H216" s="1">
        <v>3566.8500000000004</v>
      </c>
      <c r="I216" s="1">
        <v>1855.03</v>
      </c>
      <c r="J216" s="1">
        <v>900.69999999999993</v>
      </c>
      <c r="K216" s="1">
        <v>1198.5</v>
      </c>
      <c r="L216" s="1">
        <v>1198.5</v>
      </c>
      <c r="O216" t="s">
        <v>13</v>
      </c>
      <c r="P216" t="s">
        <v>194</v>
      </c>
    </row>
    <row r="217" spans="1:16" x14ac:dyDescent="0.3">
      <c r="A217" t="s">
        <v>69</v>
      </c>
      <c r="B217" t="s">
        <v>193</v>
      </c>
      <c r="C217" t="s">
        <v>192</v>
      </c>
      <c r="D217" s="276" t="s">
        <v>20</v>
      </c>
      <c r="E217" t="s">
        <v>21</v>
      </c>
      <c r="F217" t="s">
        <v>613</v>
      </c>
      <c r="G217" t="s">
        <v>3248</v>
      </c>
      <c r="H217" s="1">
        <v>7039.6800000000012</v>
      </c>
      <c r="I217" s="1">
        <v>31037.059999999998</v>
      </c>
      <c r="J217" s="1">
        <v>58250.91</v>
      </c>
      <c r="K217" s="1">
        <v>22200</v>
      </c>
      <c r="L217" s="1">
        <v>22200</v>
      </c>
      <c r="O217" t="s">
        <v>13</v>
      </c>
      <c r="P217" t="s">
        <v>194</v>
      </c>
    </row>
    <row r="218" spans="1:16" x14ac:dyDescent="0.3">
      <c r="A218" t="s">
        <v>69</v>
      </c>
      <c r="B218" t="s">
        <v>193</v>
      </c>
      <c r="C218" t="s">
        <v>192</v>
      </c>
      <c r="D218" s="276" t="s">
        <v>112</v>
      </c>
      <c r="E218" t="s">
        <v>113</v>
      </c>
      <c r="F218" t="s">
        <v>614</v>
      </c>
      <c r="G218" t="s">
        <v>3268</v>
      </c>
      <c r="H218" s="1">
        <v>14008.02</v>
      </c>
      <c r="I218" s="1">
        <v>7396.9</v>
      </c>
      <c r="J218" s="1">
        <v>4103.99</v>
      </c>
      <c r="K218" s="1">
        <v>1037</v>
      </c>
      <c r="L218" s="1">
        <v>1037</v>
      </c>
      <c r="O218" t="s">
        <v>13</v>
      </c>
      <c r="P218" t="s">
        <v>194</v>
      </c>
    </row>
    <row r="219" spans="1:16" x14ac:dyDescent="0.3">
      <c r="A219" t="s">
        <v>69</v>
      </c>
      <c r="B219" t="s">
        <v>193</v>
      </c>
      <c r="C219" t="s">
        <v>192</v>
      </c>
      <c r="D219" s="276" t="s">
        <v>114</v>
      </c>
      <c r="E219" t="s">
        <v>115</v>
      </c>
      <c r="F219" t="s">
        <v>610</v>
      </c>
      <c r="G219" t="s">
        <v>3224</v>
      </c>
      <c r="H219" s="1">
        <v>13734.24</v>
      </c>
      <c r="I219" s="1">
        <v>12118.7</v>
      </c>
      <c r="J219" s="1">
        <v>9425.74</v>
      </c>
      <c r="K219" s="1">
        <v>9240</v>
      </c>
      <c r="L219" s="1">
        <v>9240</v>
      </c>
      <c r="O219" t="s">
        <v>13</v>
      </c>
      <c r="P219" t="s">
        <v>194</v>
      </c>
    </row>
    <row r="220" spans="1:16" x14ac:dyDescent="0.3">
      <c r="A220" t="s">
        <v>69</v>
      </c>
      <c r="B220" t="s">
        <v>193</v>
      </c>
      <c r="C220" t="s">
        <v>192</v>
      </c>
      <c r="D220" s="276" t="s">
        <v>43</v>
      </c>
      <c r="E220" t="s">
        <v>44</v>
      </c>
      <c r="F220" t="s">
        <v>3569</v>
      </c>
      <c r="G220" t="s">
        <v>3266</v>
      </c>
      <c r="H220" s="1">
        <v>0</v>
      </c>
      <c r="I220" s="1">
        <v>0</v>
      </c>
      <c r="J220" s="1">
        <v>366.09</v>
      </c>
      <c r="O220" t="s">
        <v>13</v>
      </c>
      <c r="P220" t="s">
        <v>194</v>
      </c>
    </row>
    <row r="221" spans="1:16" x14ac:dyDescent="0.3">
      <c r="A221" t="s">
        <v>69</v>
      </c>
      <c r="B221" t="s">
        <v>193</v>
      </c>
      <c r="C221" t="s">
        <v>192</v>
      </c>
      <c r="D221" s="276">
        <v>629</v>
      </c>
      <c r="F221" t="s">
        <v>3275</v>
      </c>
      <c r="G221" t="s">
        <v>3275</v>
      </c>
      <c r="H221" s="1">
        <v>0</v>
      </c>
      <c r="I221" s="1">
        <v>0</v>
      </c>
      <c r="J221" s="1">
        <v>156.49</v>
      </c>
      <c r="O221" t="s">
        <v>13</v>
      </c>
      <c r="P221" t="s">
        <v>194</v>
      </c>
    </row>
    <row r="222" spans="1:16" x14ac:dyDescent="0.3">
      <c r="A222" t="s">
        <v>14</v>
      </c>
      <c r="B222" t="s">
        <v>196</v>
      </c>
      <c r="C222" t="s">
        <v>195</v>
      </c>
      <c r="D222" s="276" t="s">
        <v>22</v>
      </c>
      <c r="E222" t="s">
        <v>23</v>
      </c>
      <c r="F222" t="s">
        <v>618</v>
      </c>
      <c r="G222" t="s">
        <v>2702</v>
      </c>
      <c r="H222" s="1">
        <v>0</v>
      </c>
      <c r="I222" s="1">
        <v>5009</v>
      </c>
      <c r="J222" s="1">
        <v>5009</v>
      </c>
      <c r="K222" s="1">
        <v>2379.2800000000002</v>
      </c>
      <c r="L222" s="1">
        <v>2379.2800000000002</v>
      </c>
      <c r="O222" t="s">
        <v>30</v>
      </c>
      <c r="P222" t="s">
        <v>197</v>
      </c>
    </row>
    <row r="223" spans="1:16" x14ac:dyDescent="0.3">
      <c r="A223" t="s">
        <v>14</v>
      </c>
      <c r="B223" t="s">
        <v>196</v>
      </c>
      <c r="C223" t="s">
        <v>195</v>
      </c>
      <c r="D223" s="276" t="s">
        <v>28</v>
      </c>
      <c r="E223" t="s">
        <v>29</v>
      </c>
      <c r="F223" t="s">
        <v>619</v>
      </c>
      <c r="G223" t="s">
        <v>2704</v>
      </c>
      <c r="H223" s="1">
        <v>5009</v>
      </c>
      <c r="I223" s="1">
        <v>0</v>
      </c>
      <c r="J223" s="1">
        <v>0</v>
      </c>
      <c r="K223" s="1">
        <v>4758.55</v>
      </c>
      <c r="L223" s="1">
        <v>4758.55</v>
      </c>
      <c r="O223" t="s">
        <v>30</v>
      </c>
      <c r="P223" t="s">
        <v>197</v>
      </c>
    </row>
    <row r="224" spans="1:16" x14ac:dyDescent="0.3">
      <c r="A224" t="s">
        <v>14</v>
      </c>
      <c r="B224" t="s">
        <v>196</v>
      </c>
      <c r="C224" t="s">
        <v>195</v>
      </c>
      <c r="D224" s="276">
        <v>62299</v>
      </c>
      <c r="F224" t="s">
        <v>615</v>
      </c>
      <c r="G224" t="s">
        <v>2699</v>
      </c>
      <c r="H224" s="1">
        <v>0</v>
      </c>
      <c r="I224" s="1">
        <v>0.5</v>
      </c>
      <c r="J224" s="1">
        <v>2.5</v>
      </c>
      <c r="O224" t="s">
        <v>30</v>
      </c>
      <c r="P224" t="s">
        <v>197</v>
      </c>
    </row>
    <row r="225" spans="1:16" x14ac:dyDescent="0.3">
      <c r="A225" t="s">
        <v>14</v>
      </c>
      <c r="B225" t="s">
        <v>196</v>
      </c>
      <c r="C225" t="s">
        <v>195</v>
      </c>
      <c r="D225" s="276" t="s">
        <v>54</v>
      </c>
      <c r="F225" t="s">
        <v>616</v>
      </c>
      <c r="G225" t="s">
        <v>2701</v>
      </c>
      <c r="H225" s="1">
        <v>0.92</v>
      </c>
      <c r="I225" s="1">
        <v>0</v>
      </c>
      <c r="J225" s="1">
        <v>0</v>
      </c>
      <c r="O225" t="s">
        <v>30</v>
      </c>
      <c r="P225" t="s">
        <v>197</v>
      </c>
    </row>
    <row r="226" spans="1:16" x14ac:dyDescent="0.3">
      <c r="A226" t="s">
        <v>14</v>
      </c>
      <c r="B226" t="s">
        <v>199</v>
      </c>
      <c r="C226" t="s">
        <v>198</v>
      </c>
      <c r="D226" s="276" t="s">
        <v>16</v>
      </c>
      <c r="E226" t="s">
        <v>17</v>
      </c>
      <c r="F226" t="s">
        <v>620</v>
      </c>
      <c r="G226" t="s">
        <v>2708</v>
      </c>
      <c r="H226" s="1">
        <v>2129</v>
      </c>
      <c r="I226" s="1">
        <v>3481.6400000000003</v>
      </c>
      <c r="J226" s="1">
        <v>3467.76</v>
      </c>
      <c r="K226" s="1">
        <v>3604.58</v>
      </c>
      <c r="L226" s="1">
        <v>3604.58</v>
      </c>
      <c r="O226" t="s">
        <v>41</v>
      </c>
      <c r="P226" t="s">
        <v>97</v>
      </c>
    </row>
    <row r="227" spans="1:16" x14ac:dyDescent="0.3">
      <c r="A227" t="s">
        <v>14</v>
      </c>
      <c r="B227" t="s">
        <v>199</v>
      </c>
      <c r="C227" t="s">
        <v>198</v>
      </c>
      <c r="D227" s="276" t="s">
        <v>20</v>
      </c>
      <c r="E227" t="s">
        <v>21</v>
      </c>
      <c r="F227" t="s">
        <v>622</v>
      </c>
      <c r="G227" t="s">
        <v>2722</v>
      </c>
      <c r="H227" s="1">
        <v>0</v>
      </c>
      <c r="I227" s="1">
        <v>50.96</v>
      </c>
      <c r="J227" s="1">
        <v>0</v>
      </c>
      <c r="K227" s="1">
        <v>1475.27</v>
      </c>
      <c r="L227" s="1">
        <v>1475.27</v>
      </c>
      <c r="O227" t="s">
        <v>41</v>
      </c>
      <c r="P227" t="s">
        <v>97</v>
      </c>
    </row>
    <row r="228" spans="1:16" x14ac:dyDescent="0.3">
      <c r="A228" t="s">
        <v>14</v>
      </c>
      <c r="B228" t="s">
        <v>199</v>
      </c>
      <c r="C228" t="s">
        <v>198</v>
      </c>
      <c r="D228" s="276" t="s">
        <v>28</v>
      </c>
      <c r="E228" t="s">
        <v>29</v>
      </c>
      <c r="F228" t="s">
        <v>623</v>
      </c>
      <c r="G228" t="s">
        <v>2726</v>
      </c>
      <c r="H228" s="1">
        <v>0</v>
      </c>
      <c r="I228" s="1">
        <v>15</v>
      </c>
      <c r="J228" s="1">
        <v>828</v>
      </c>
      <c r="K228" s="1">
        <v>507.49</v>
      </c>
      <c r="L228" s="1">
        <v>507.49</v>
      </c>
      <c r="O228" t="s">
        <v>41</v>
      </c>
      <c r="P228" t="s">
        <v>97</v>
      </c>
    </row>
    <row r="229" spans="1:16" x14ac:dyDescent="0.3">
      <c r="A229" t="s">
        <v>14</v>
      </c>
      <c r="B229" t="s">
        <v>199</v>
      </c>
      <c r="C229" t="s">
        <v>198</v>
      </c>
      <c r="D229" s="276" t="s">
        <v>54</v>
      </c>
      <c r="E229" t="s">
        <v>55</v>
      </c>
      <c r="F229" t="s">
        <v>621</v>
      </c>
      <c r="G229" t="s">
        <v>2719</v>
      </c>
      <c r="H229" s="1">
        <v>1930.28</v>
      </c>
      <c r="I229" s="1">
        <v>2376</v>
      </c>
      <c r="J229" s="1">
        <v>2179</v>
      </c>
      <c r="K229" s="1">
        <v>2000</v>
      </c>
      <c r="L229" s="1">
        <v>2000</v>
      </c>
      <c r="O229" t="s">
        <v>41</v>
      </c>
      <c r="P229" t="s">
        <v>97</v>
      </c>
    </row>
    <row r="230" spans="1:16" x14ac:dyDescent="0.3">
      <c r="A230" t="s">
        <v>14</v>
      </c>
      <c r="B230" t="s">
        <v>199</v>
      </c>
      <c r="C230" t="s">
        <v>198</v>
      </c>
      <c r="D230" s="276" t="s">
        <v>11</v>
      </c>
      <c r="E230" t="s">
        <v>12</v>
      </c>
      <c r="F230" t="s">
        <v>3570</v>
      </c>
      <c r="G230" t="s">
        <v>2706</v>
      </c>
      <c r="H230" s="1">
        <v>0</v>
      </c>
      <c r="I230" s="1">
        <v>0</v>
      </c>
      <c r="J230" s="1">
        <v>28.08</v>
      </c>
      <c r="O230" t="s">
        <v>41</v>
      </c>
      <c r="P230" t="s">
        <v>97</v>
      </c>
    </row>
    <row r="231" spans="1:16" x14ac:dyDescent="0.3">
      <c r="A231" t="s">
        <v>14</v>
      </c>
      <c r="B231" t="s">
        <v>199</v>
      </c>
      <c r="C231" t="s">
        <v>198</v>
      </c>
      <c r="D231" s="276" t="s">
        <v>43</v>
      </c>
      <c r="E231" t="s">
        <v>44</v>
      </c>
      <c r="F231" t="s">
        <v>3571</v>
      </c>
      <c r="G231" t="s">
        <v>2724</v>
      </c>
      <c r="H231" s="1">
        <v>0</v>
      </c>
      <c r="I231" s="1">
        <v>0</v>
      </c>
      <c r="J231" s="1">
        <v>1058.8900000000001</v>
      </c>
      <c r="O231" t="s">
        <v>41</v>
      </c>
      <c r="P231" t="s">
        <v>97</v>
      </c>
    </row>
    <row r="232" spans="1:16" x14ac:dyDescent="0.3">
      <c r="A232" t="s">
        <v>14</v>
      </c>
      <c r="B232" t="s">
        <v>197</v>
      </c>
      <c r="C232" t="s">
        <v>200</v>
      </c>
      <c r="D232" s="276" t="s">
        <v>154</v>
      </c>
      <c r="E232" t="s">
        <v>155</v>
      </c>
      <c r="F232" t="s">
        <v>624</v>
      </c>
      <c r="G232" t="s">
        <v>2737</v>
      </c>
      <c r="H232" s="1">
        <v>19036</v>
      </c>
      <c r="I232" s="1">
        <v>0</v>
      </c>
      <c r="J232" s="1">
        <v>1500</v>
      </c>
      <c r="K232" s="1">
        <v>1900</v>
      </c>
      <c r="L232" s="1">
        <v>1900</v>
      </c>
      <c r="O232" t="s">
        <v>41</v>
      </c>
      <c r="P232" t="s">
        <v>197</v>
      </c>
    </row>
    <row r="233" spans="1:16" x14ac:dyDescent="0.3">
      <c r="A233" t="s">
        <v>14</v>
      </c>
      <c r="B233" t="s">
        <v>197</v>
      </c>
      <c r="C233" t="s">
        <v>200</v>
      </c>
      <c r="D233" s="276" t="s">
        <v>16</v>
      </c>
      <c r="E233" t="s">
        <v>17</v>
      </c>
      <c r="F233" t="s">
        <v>625</v>
      </c>
      <c r="G233" t="s">
        <v>2740</v>
      </c>
      <c r="H233" s="1">
        <v>1449.92</v>
      </c>
      <c r="I233" s="1">
        <v>59.79</v>
      </c>
      <c r="J233" s="1">
        <v>209.53</v>
      </c>
      <c r="K233" s="1">
        <v>1129.19</v>
      </c>
      <c r="L233" s="1">
        <v>1129.19</v>
      </c>
      <c r="O233" t="s">
        <v>41</v>
      </c>
      <c r="P233" t="s">
        <v>197</v>
      </c>
    </row>
    <row r="234" spans="1:16" x14ac:dyDescent="0.3">
      <c r="A234" t="s">
        <v>14</v>
      </c>
      <c r="B234" t="s">
        <v>197</v>
      </c>
      <c r="C234" t="s">
        <v>200</v>
      </c>
      <c r="D234" s="276" t="s">
        <v>18</v>
      </c>
      <c r="E234" t="s">
        <v>19</v>
      </c>
      <c r="F234" t="s">
        <v>626</v>
      </c>
      <c r="G234" t="s">
        <v>2746</v>
      </c>
      <c r="H234" s="1">
        <v>675.55</v>
      </c>
      <c r="I234" s="1">
        <v>396</v>
      </c>
      <c r="J234" s="1">
        <v>363</v>
      </c>
      <c r="K234" s="1">
        <v>673.06</v>
      </c>
      <c r="L234" s="1">
        <v>673.06</v>
      </c>
      <c r="O234" t="s">
        <v>41</v>
      </c>
      <c r="P234" t="s">
        <v>197</v>
      </c>
    </row>
    <row r="235" spans="1:16" x14ac:dyDescent="0.3">
      <c r="A235" t="s">
        <v>14</v>
      </c>
      <c r="B235" t="s">
        <v>197</v>
      </c>
      <c r="C235" t="s">
        <v>200</v>
      </c>
      <c r="D235" s="276" t="s">
        <v>20</v>
      </c>
      <c r="E235" t="s">
        <v>21</v>
      </c>
      <c r="F235" t="s">
        <v>627</v>
      </c>
      <c r="G235" t="s">
        <v>2751</v>
      </c>
      <c r="H235" s="1">
        <v>6033.95</v>
      </c>
      <c r="I235" s="1">
        <v>7167.2</v>
      </c>
      <c r="J235" s="1">
        <v>3069.77</v>
      </c>
      <c r="K235" s="1">
        <v>3800</v>
      </c>
      <c r="L235" s="1">
        <v>3800</v>
      </c>
      <c r="O235" t="s">
        <v>41</v>
      </c>
      <c r="P235" t="s">
        <v>197</v>
      </c>
    </row>
    <row r="236" spans="1:16" x14ac:dyDescent="0.3">
      <c r="A236" t="s">
        <v>14</v>
      </c>
      <c r="B236" t="s">
        <v>197</v>
      </c>
      <c r="C236" t="s">
        <v>200</v>
      </c>
      <c r="D236" s="276" t="s">
        <v>28</v>
      </c>
      <c r="E236" t="s">
        <v>29</v>
      </c>
      <c r="F236" t="s">
        <v>628</v>
      </c>
      <c r="G236" t="s">
        <v>2760</v>
      </c>
      <c r="H236" s="1">
        <v>6045.65</v>
      </c>
      <c r="I236" s="1">
        <v>6210</v>
      </c>
      <c r="J236" s="1">
        <v>12685</v>
      </c>
      <c r="K236" s="1">
        <v>10402</v>
      </c>
      <c r="L236" s="1">
        <v>10402</v>
      </c>
      <c r="O236" t="s">
        <v>41</v>
      </c>
      <c r="P236" t="s">
        <v>197</v>
      </c>
    </row>
    <row r="237" spans="1:16" x14ac:dyDescent="0.3">
      <c r="A237" t="s">
        <v>31</v>
      </c>
      <c r="B237" t="s">
        <v>202</v>
      </c>
      <c r="C237" t="s">
        <v>201</v>
      </c>
      <c r="D237" s="276" t="s">
        <v>11</v>
      </c>
      <c r="E237" t="s">
        <v>12</v>
      </c>
      <c r="F237" t="s">
        <v>629</v>
      </c>
      <c r="G237" t="s">
        <v>1917</v>
      </c>
      <c r="H237" s="1">
        <v>118339.89000000001</v>
      </c>
      <c r="I237" s="1">
        <v>124051.03</v>
      </c>
      <c r="J237" s="1">
        <v>133841.52000000002</v>
      </c>
      <c r="K237" s="1">
        <v>125000</v>
      </c>
      <c r="L237" s="1">
        <v>125000</v>
      </c>
      <c r="O237" t="s">
        <v>83</v>
      </c>
      <c r="P237" t="s">
        <v>204</v>
      </c>
    </row>
    <row r="238" spans="1:16" x14ac:dyDescent="0.3">
      <c r="A238" t="s">
        <v>31</v>
      </c>
      <c r="B238" t="s">
        <v>202</v>
      </c>
      <c r="C238" t="s">
        <v>201</v>
      </c>
      <c r="D238" s="276" t="s">
        <v>16</v>
      </c>
      <c r="E238" t="s">
        <v>17</v>
      </c>
      <c r="F238" t="s">
        <v>630</v>
      </c>
      <c r="G238" t="s">
        <v>1925</v>
      </c>
      <c r="H238" s="1">
        <v>4762.619999999999</v>
      </c>
      <c r="I238" s="1">
        <v>2417.2800000000007</v>
      </c>
      <c r="J238" s="1">
        <v>2569.75</v>
      </c>
      <c r="K238" s="1">
        <v>5000</v>
      </c>
      <c r="L238" s="1">
        <v>5000</v>
      </c>
      <c r="O238" t="s">
        <v>83</v>
      </c>
      <c r="P238" t="s">
        <v>204</v>
      </c>
    </row>
    <row r="239" spans="1:16" x14ac:dyDescent="0.3">
      <c r="A239" t="s">
        <v>31</v>
      </c>
      <c r="B239" t="s">
        <v>202</v>
      </c>
      <c r="C239" t="s">
        <v>201</v>
      </c>
      <c r="D239" s="276" t="s">
        <v>18</v>
      </c>
      <c r="E239" t="s">
        <v>19</v>
      </c>
      <c r="F239" t="s">
        <v>631</v>
      </c>
      <c r="G239" t="s">
        <v>1942</v>
      </c>
      <c r="H239" s="1">
        <v>5500.12</v>
      </c>
      <c r="I239" s="1">
        <v>5250.5599999999995</v>
      </c>
      <c r="J239" s="1">
        <v>4920.0200000000004</v>
      </c>
      <c r="K239" s="1">
        <v>5500</v>
      </c>
      <c r="L239" s="1">
        <v>5500</v>
      </c>
      <c r="O239" t="s">
        <v>83</v>
      </c>
      <c r="P239" t="s">
        <v>204</v>
      </c>
    </row>
    <row r="240" spans="1:16" x14ac:dyDescent="0.3">
      <c r="A240" t="s">
        <v>31</v>
      </c>
      <c r="B240" t="s">
        <v>202</v>
      </c>
      <c r="C240" t="s">
        <v>201</v>
      </c>
      <c r="D240" s="276" t="s">
        <v>20</v>
      </c>
      <c r="E240" t="s">
        <v>21</v>
      </c>
      <c r="F240" t="s">
        <v>632</v>
      </c>
      <c r="G240" t="s">
        <v>1950</v>
      </c>
      <c r="H240" s="1">
        <v>6829.03</v>
      </c>
      <c r="I240" s="1">
        <v>3421.1800000000003</v>
      </c>
      <c r="J240" s="1">
        <v>2410.87</v>
      </c>
      <c r="K240" s="1">
        <v>4500</v>
      </c>
      <c r="L240" s="1">
        <v>4500</v>
      </c>
      <c r="O240" t="s">
        <v>83</v>
      </c>
      <c r="P240" t="s">
        <v>204</v>
      </c>
    </row>
    <row r="241" spans="1:16" x14ac:dyDescent="0.3">
      <c r="A241" t="s">
        <v>31</v>
      </c>
      <c r="B241" t="s">
        <v>202</v>
      </c>
      <c r="C241" t="s">
        <v>201</v>
      </c>
      <c r="D241" s="276" t="s">
        <v>209</v>
      </c>
      <c r="E241" t="s">
        <v>210</v>
      </c>
      <c r="F241" t="s">
        <v>634</v>
      </c>
      <c r="G241" t="s">
        <v>1954</v>
      </c>
      <c r="H241" s="1">
        <v>327788.94000000006</v>
      </c>
      <c r="I241" s="1">
        <v>304953.49</v>
      </c>
      <c r="J241" s="1">
        <v>270791.44</v>
      </c>
      <c r="K241" s="1">
        <v>288045</v>
      </c>
      <c r="L241" s="1">
        <v>288045</v>
      </c>
      <c r="O241" t="s">
        <v>83</v>
      </c>
      <c r="P241" t="s">
        <v>204</v>
      </c>
    </row>
    <row r="242" spans="1:16" x14ac:dyDescent="0.3">
      <c r="A242" t="s">
        <v>31</v>
      </c>
      <c r="B242" t="s">
        <v>202</v>
      </c>
      <c r="C242" t="s">
        <v>201</v>
      </c>
      <c r="D242" s="276" t="s">
        <v>43</v>
      </c>
      <c r="E242" t="s">
        <v>44</v>
      </c>
      <c r="F242" t="s">
        <v>635</v>
      </c>
      <c r="G242" t="s">
        <v>1961</v>
      </c>
      <c r="H242" s="1">
        <v>152105.25999999998</v>
      </c>
      <c r="I242" s="1">
        <v>189705.95</v>
      </c>
      <c r="J242" s="1">
        <v>164621.75999999998</v>
      </c>
      <c r="K242" s="1">
        <v>129843</v>
      </c>
      <c r="L242" s="1">
        <v>129843</v>
      </c>
      <c r="O242" t="s">
        <v>83</v>
      </c>
      <c r="P242" t="s">
        <v>204</v>
      </c>
    </row>
    <row r="243" spans="1:16" x14ac:dyDescent="0.3">
      <c r="A243" t="s">
        <v>31</v>
      </c>
      <c r="B243" t="s">
        <v>202</v>
      </c>
      <c r="C243" t="s">
        <v>201</v>
      </c>
      <c r="D243" s="276" t="s">
        <v>28</v>
      </c>
      <c r="E243" t="s">
        <v>29</v>
      </c>
      <c r="F243" t="s">
        <v>637</v>
      </c>
      <c r="G243" t="s">
        <v>1965</v>
      </c>
      <c r="H243" s="1">
        <v>-150490.12</v>
      </c>
      <c r="I243" s="1">
        <v>-163614.56</v>
      </c>
      <c r="J243" s="1">
        <v>-164064.79</v>
      </c>
      <c r="K243" s="1">
        <v>-145000</v>
      </c>
      <c r="L243" s="1">
        <v>-145000</v>
      </c>
      <c r="O243" t="s">
        <v>83</v>
      </c>
      <c r="P243" t="s">
        <v>204</v>
      </c>
    </row>
    <row r="244" spans="1:16" x14ac:dyDescent="0.3">
      <c r="A244" t="s">
        <v>31</v>
      </c>
      <c r="B244" t="s">
        <v>202</v>
      </c>
      <c r="C244" t="s">
        <v>201</v>
      </c>
      <c r="D244" s="276">
        <v>631</v>
      </c>
      <c r="F244" t="s">
        <v>1975</v>
      </c>
      <c r="G244" t="s">
        <v>1975</v>
      </c>
      <c r="H244" s="1">
        <v>0</v>
      </c>
      <c r="I244" s="1">
        <v>31637.75</v>
      </c>
      <c r="J244" s="1">
        <v>-24500</v>
      </c>
      <c r="O244" t="s">
        <v>83</v>
      </c>
      <c r="P244" t="s">
        <v>204</v>
      </c>
    </row>
    <row r="245" spans="1:16" x14ac:dyDescent="0.3">
      <c r="A245" t="s">
        <v>14</v>
      </c>
      <c r="B245" t="s">
        <v>212</v>
      </c>
      <c r="C245" t="s">
        <v>211</v>
      </c>
      <c r="D245" s="276" t="s">
        <v>16</v>
      </c>
      <c r="E245" t="s">
        <v>17</v>
      </c>
      <c r="F245" t="s">
        <v>638</v>
      </c>
      <c r="G245" t="s">
        <v>2775</v>
      </c>
      <c r="H245" s="1">
        <v>1620.47</v>
      </c>
      <c r="I245" s="1">
        <v>921.68</v>
      </c>
      <c r="J245" s="1">
        <v>1079.32</v>
      </c>
      <c r="K245" s="1">
        <v>1425</v>
      </c>
      <c r="L245" s="1">
        <v>1425</v>
      </c>
      <c r="O245" t="s">
        <v>30</v>
      </c>
      <c r="P245" t="s">
        <v>104</v>
      </c>
    </row>
    <row r="246" spans="1:16" x14ac:dyDescent="0.3">
      <c r="A246" t="s">
        <v>14</v>
      </c>
      <c r="B246" t="s">
        <v>212</v>
      </c>
      <c r="C246" t="s">
        <v>211</v>
      </c>
      <c r="D246" s="276" t="s">
        <v>18</v>
      </c>
      <c r="E246" t="s">
        <v>19</v>
      </c>
      <c r="F246" t="s">
        <v>639</v>
      </c>
      <c r="G246" t="s">
        <v>2786</v>
      </c>
      <c r="H246" s="1">
        <v>1176.3500000000001</v>
      </c>
      <c r="I246" s="1">
        <v>1208.3</v>
      </c>
      <c r="J246" s="1">
        <v>1144.5999999999999</v>
      </c>
      <c r="K246" s="1">
        <v>1448.75</v>
      </c>
      <c r="L246" s="1">
        <v>1448.75</v>
      </c>
      <c r="O246" t="s">
        <v>30</v>
      </c>
      <c r="P246" t="s">
        <v>104</v>
      </c>
    </row>
    <row r="247" spans="1:16" x14ac:dyDescent="0.3">
      <c r="A247" t="s">
        <v>14</v>
      </c>
      <c r="B247" t="s">
        <v>212</v>
      </c>
      <c r="C247" t="s">
        <v>211</v>
      </c>
      <c r="D247" s="276" t="s">
        <v>20</v>
      </c>
      <c r="E247" t="s">
        <v>21</v>
      </c>
      <c r="F247" t="s">
        <v>640</v>
      </c>
      <c r="G247" t="s">
        <v>2790</v>
      </c>
      <c r="H247" s="1">
        <v>549.08999999999992</v>
      </c>
      <c r="I247" s="1">
        <v>547.90000000000009</v>
      </c>
      <c r="J247" s="1">
        <v>286.25</v>
      </c>
      <c r="K247" s="1">
        <v>522.5</v>
      </c>
      <c r="L247" s="1">
        <v>522.5</v>
      </c>
      <c r="O247" t="s">
        <v>30</v>
      </c>
      <c r="P247" t="s">
        <v>104</v>
      </c>
    </row>
    <row r="248" spans="1:16" x14ac:dyDescent="0.3">
      <c r="A248" t="s">
        <v>14</v>
      </c>
      <c r="B248" t="s">
        <v>212</v>
      </c>
      <c r="C248" t="s">
        <v>211</v>
      </c>
      <c r="D248" s="276" t="s">
        <v>28</v>
      </c>
      <c r="E248" t="s">
        <v>29</v>
      </c>
      <c r="F248" t="s">
        <v>641</v>
      </c>
      <c r="G248" t="s">
        <v>2798</v>
      </c>
      <c r="H248" s="1">
        <v>119.95</v>
      </c>
      <c r="I248" s="1">
        <v>0</v>
      </c>
      <c r="J248" s="1">
        <v>0</v>
      </c>
      <c r="K248" s="1">
        <v>113.95</v>
      </c>
      <c r="L248" s="1">
        <v>113.95</v>
      </c>
      <c r="O248" t="s">
        <v>30</v>
      </c>
      <c r="P248" t="s">
        <v>104</v>
      </c>
    </row>
    <row r="249" spans="1:16" x14ac:dyDescent="0.3">
      <c r="A249" t="s">
        <v>31</v>
      </c>
      <c r="B249" t="s">
        <v>214</v>
      </c>
      <c r="C249" t="s">
        <v>213</v>
      </c>
      <c r="D249" s="276" t="s">
        <v>215</v>
      </c>
      <c r="E249" t="s">
        <v>216</v>
      </c>
      <c r="F249" t="s">
        <v>643</v>
      </c>
      <c r="G249" t="s">
        <v>1978</v>
      </c>
      <c r="H249" s="1">
        <v>50000</v>
      </c>
      <c r="I249" s="1">
        <v>50000</v>
      </c>
      <c r="J249" s="1">
        <v>50000</v>
      </c>
      <c r="K249" s="1">
        <v>50000</v>
      </c>
      <c r="L249" s="1">
        <v>50000</v>
      </c>
      <c r="O249" t="s">
        <v>83</v>
      </c>
      <c r="P249" t="s">
        <v>32</v>
      </c>
    </row>
    <row r="250" spans="1:16" x14ac:dyDescent="0.3">
      <c r="A250" t="s">
        <v>31</v>
      </c>
      <c r="B250" t="s">
        <v>214</v>
      </c>
      <c r="C250" t="s">
        <v>213</v>
      </c>
      <c r="D250" s="276" t="s">
        <v>209</v>
      </c>
      <c r="E250" t="s">
        <v>210</v>
      </c>
      <c r="F250" t="s">
        <v>645</v>
      </c>
      <c r="G250" t="s">
        <v>1979</v>
      </c>
      <c r="H250" s="1">
        <v>0</v>
      </c>
      <c r="I250" s="1">
        <v>0</v>
      </c>
      <c r="J250" s="1">
        <v>0</v>
      </c>
      <c r="K250" s="1">
        <v>21650</v>
      </c>
      <c r="L250" s="1">
        <v>21650</v>
      </c>
      <c r="O250" t="s">
        <v>83</v>
      </c>
      <c r="P250" t="s">
        <v>32</v>
      </c>
    </row>
    <row r="251" spans="1:16" x14ac:dyDescent="0.3">
      <c r="A251" t="s">
        <v>31</v>
      </c>
      <c r="B251" t="s">
        <v>214</v>
      </c>
      <c r="C251" t="s">
        <v>213</v>
      </c>
      <c r="D251" s="276" t="s">
        <v>43</v>
      </c>
      <c r="E251" t="s">
        <v>44</v>
      </c>
      <c r="F251" t="s">
        <v>1982</v>
      </c>
      <c r="G251" t="s">
        <v>1981</v>
      </c>
      <c r="H251" s="1">
        <v>0</v>
      </c>
      <c r="I251" s="1">
        <v>0</v>
      </c>
      <c r="J251" s="1">
        <v>0</v>
      </c>
      <c r="O251" t="s">
        <v>83</v>
      </c>
      <c r="P251" t="s">
        <v>32</v>
      </c>
    </row>
    <row r="252" spans="1:16" x14ac:dyDescent="0.3">
      <c r="A252" t="s">
        <v>14</v>
      </c>
      <c r="B252" t="s">
        <v>218</v>
      </c>
      <c r="C252" t="s">
        <v>217</v>
      </c>
      <c r="D252" s="276" t="s">
        <v>16</v>
      </c>
      <c r="E252" t="s">
        <v>17</v>
      </c>
      <c r="F252" t="s">
        <v>646</v>
      </c>
      <c r="G252" t="s">
        <v>2811</v>
      </c>
      <c r="H252" s="1">
        <v>1878.3</v>
      </c>
      <c r="I252" s="1">
        <v>262.39</v>
      </c>
      <c r="J252" s="1">
        <v>2003.28</v>
      </c>
      <c r="K252" s="1">
        <v>1900</v>
      </c>
      <c r="L252" s="1">
        <v>1900</v>
      </c>
      <c r="O252" t="s">
        <v>13</v>
      </c>
      <c r="P252" t="s">
        <v>219</v>
      </c>
    </row>
    <row r="253" spans="1:16" x14ac:dyDescent="0.3">
      <c r="A253" t="s">
        <v>14</v>
      </c>
      <c r="B253" t="s">
        <v>218</v>
      </c>
      <c r="C253" t="s">
        <v>217</v>
      </c>
      <c r="D253" s="276" t="s">
        <v>18</v>
      </c>
      <c r="E253" t="s">
        <v>19</v>
      </c>
      <c r="F253" t="s">
        <v>647</v>
      </c>
      <c r="G253" t="s">
        <v>2818</v>
      </c>
      <c r="H253" s="1">
        <v>1005.7199999999999</v>
      </c>
      <c r="I253" s="1">
        <v>605.14</v>
      </c>
      <c r="J253" s="1">
        <v>462.08</v>
      </c>
      <c r="K253" s="1">
        <v>950</v>
      </c>
      <c r="L253" s="1">
        <v>950</v>
      </c>
      <c r="O253" t="s">
        <v>13</v>
      </c>
      <c r="P253" t="s">
        <v>219</v>
      </c>
    </row>
    <row r="254" spans="1:16" x14ac:dyDescent="0.3">
      <c r="A254" t="s">
        <v>14</v>
      </c>
      <c r="B254" t="s">
        <v>218</v>
      </c>
      <c r="C254" t="s">
        <v>217</v>
      </c>
      <c r="D254" s="276" t="s">
        <v>20</v>
      </c>
      <c r="E254" t="s">
        <v>21</v>
      </c>
      <c r="F254" t="s">
        <v>648</v>
      </c>
      <c r="G254" t="s">
        <v>2824</v>
      </c>
      <c r="H254" s="1">
        <v>303.66000000000003</v>
      </c>
      <c r="I254" s="1">
        <v>0</v>
      </c>
      <c r="J254" s="1">
        <v>144.91</v>
      </c>
      <c r="K254" s="1">
        <v>288.48</v>
      </c>
      <c r="L254" s="1">
        <v>288.48</v>
      </c>
      <c r="O254" t="s">
        <v>13</v>
      </c>
      <c r="P254" t="s">
        <v>219</v>
      </c>
    </row>
    <row r="255" spans="1:16" x14ac:dyDescent="0.3">
      <c r="A255" t="s">
        <v>14</v>
      </c>
      <c r="B255" t="s">
        <v>218</v>
      </c>
      <c r="C255" t="s">
        <v>217</v>
      </c>
      <c r="D255" s="276" t="s">
        <v>28</v>
      </c>
      <c r="E255" t="s">
        <v>29</v>
      </c>
      <c r="F255" t="s">
        <v>650</v>
      </c>
      <c r="G255" t="s">
        <v>2831</v>
      </c>
      <c r="H255" s="1">
        <v>672.55</v>
      </c>
      <c r="I255" s="1">
        <v>2205</v>
      </c>
      <c r="J255" s="1">
        <v>455</v>
      </c>
      <c r="K255" s="1">
        <v>1615</v>
      </c>
      <c r="L255" s="1">
        <v>1615</v>
      </c>
      <c r="O255" t="s">
        <v>13</v>
      </c>
      <c r="P255" t="s">
        <v>219</v>
      </c>
    </row>
    <row r="256" spans="1:16" x14ac:dyDescent="0.3">
      <c r="A256" t="s">
        <v>14</v>
      </c>
      <c r="B256" t="s">
        <v>218</v>
      </c>
      <c r="C256" t="s">
        <v>217</v>
      </c>
      <c r="D256" s="276" t="s">
        <v>11</v>
      </c>
      <c r="E256" t="s">
        <v>12</v>
      </c>
      <c r="F256" t="s">
        <v>3572</v>
      </c>
      <c r="G256" t="s">
        <v>2809</v>
      </c>
      <c r="H256" s="1">
        <v>120</v>
      </c>
      <c r="I256" s="1">
        <v>120</v>
      </c>
      <c r="J256" s="1">
        <v>120</v>
      </c>
      <c r="O256" t="s">
        <v>13</v>
      </c>
      <c r="P256" t="s">
        <v>219</v>
      </c>
    </row>
    <row r="257" spans="1:16" x14ac:dyDescent="0.3">
      <c r="A257" t="s">
        <v>14</v>
      </c>
      <c r="B257" t="s">
        <v>218</v>
      </c>
      <c r="C257" t="s">
        <v>217</v>
      </c>
      <c r="D257" s="276">
        <v>62701</v>
      </c>
      <c r="F257" t="s">
        <v>649</v>
      </c>
      <c r="G257" t="s">
        <v>2828</v>
      </c>
      <c r="H257" s="1">
        <v>0</v>
      </c>
      <c r="I257" s="1">
        <v>0</v>
      </c>
      <c r="J257" s="1">
        <v>95.83</v>
      </c>
      <c r="O257" t="s">
        <v>13</v>
      </c>
      <c r="P257" t="s">
        <v>219</v>
      </c>
    </row>
    <row r="258" spans="1:16" x14ac:dyDescent="0.3">
      <c r="A258" t="s">
        <v>69</v>
      </c>
      <c r="B258" t="s">
        <v>221</v>
      </c>
      <c r="C258" t="s">
        <v>220</v>
      </c>
      <c r="D258" s="276" t="s">
        <v>16</v>
      </c>
      <c r="E258" t="s">
        <v>17</v>
      </c>
      <c r="F258" t="s">
        <v>652</v>
      </c>
      <c r="G258" t="s">
        <v>3291</v>
      </c>
      <c r="H258" s="1">
        <v>4266.0999999999995</v>
      </c>
      <c r="I258" s="1">
        <v>7560.7</v>
      </c>
      <c r="J258" s="1">
        <v>1118.3700000000006</v>
      </c>
      <c r="K258" s="1">
        <v>1000</v>
      </c>
      <c r="L258" s="1">
        <v>1000</v>
      </c>
      <c r="O258" t="s">
        <v>13</v>
      </c>
      <c r="P258" t="s">
        <v>221</v>
      </c>
    </row>
    <row r="259" spans="1:16" x14ac:dyDescent="0.3">
      <c r="A259" t="s">
        <v>69</v>
      </c>
      <c r="B259" t="s">
        <v>221</v>
      </c>
      <c r="C259" t="s">
        <v>220</v>
      </c>
      <c r="D259" s="276" t="s">
        <v>222</v>
      </c>
      <c r="E259" t="s">
        <v>223</v>
      </c>
      <c r="F259" t="s">
        <v>653</v>
      </c>
      <c r="G259" t="s">
        <v>3303</v>
      </c>
      <c r="H259" s="1">
        <v>149.22999999999999</v>
      </c>
      <c r="I259" s="1">
        <v>810.79</v>
      </c>
      <c r="J259" s="1">
        <v>45.269999999999982</v>
      </c>
      <c r="K259" s="1">
        <v>50</v>
      </c>
      <c r="L259" s="1">
        <v>50</v>
      </c>
      <c r="O259" t="s">
        <v>13</v>
      </c>
      <c r="P259" t="s">
        <v>221</v>
      </c>
    </row>
    <row r="260" spans="1:16" x14ac:dyDescent="0.3">
      <c r="A260" t="s">
        <v>69</v>
      </c>
      <c r="B260" t="s">
        <v>221</v>
      </c>
      <c r="C260" t="s">
        <v>220</v>
      </c>
      <c r="D260" s="276" t="s">
        <v>20</v>
      </c>
      <c r="E260" t="s">
        <v>21</v>
      </c>
      <c r="F260" t="s">
        <v>654</v>
      </c>
      <c r="G260" t="s">
        <v>3308</v>
      </c>
      <c r="H260" s="1">
        <v>4183.8900000000003</v>
      </c>
      <c r="I260" s="1">
        <v>25198.879999999997</v>
      </c>
      <c r="J260" s="1">
        <v>16531.18</v>
      </c>
      <c r="K260" s="1">
        <v>14512.8</v>
      </c>
      <c r="L260" s="1">
        <v>14512.8</v>
      </c>
      <c r="O260" t="s">
        <v>13</v>
      </c>
      <c r="P260" t="s">
        <v>221</v>
      </c>
    </row>
    <row r="261" spans="1:16" x14ac:dyDescent="0.3">
      <c r="A261" t="s">
        <v>69</v>
      </c>
      <c r="B261" t="s">
        <v>221</v>
      </c>
      <c r="C261" t="s">
        <v>220</v>
      </c>
      <c r="D261" s="276" t="s">
        <v>112</v>
      </c>
      <c r="E261" t="s">
        <v>113</v>
      </c>
      <c r="F261" t="s">
        <v>656</v>
      </c>
      <c r="G261" t="s">
        <v>3318</v>
      </c>
      <c r="H261" s="1">
        <v>18687</v>
      </c>
      <c r="I261" s="1">
        <v>3976.65</v>
      </c>
      <c r="J261" s="1">
        <v>10333.08</v>
      </c>
      <c r="K261" s="1">
        <v>2500</v>
      </c>
      <c r="L261" s="1">
        <v>2500</v>
      </c>
      <c r="O261" t="s">
        <v>13</v>
      </c>
      <c r="P261" t="s">
        <v>221</v>
      </c>
    </row>
    <row r="262" spans="1:16" x14ac:dyDescent="0.3">
      <c r="A262" t="s">
        <v>69</v>
      </c>
      <c r="B262" t="s">
        <v>221</v>
      </c>
      <c r="C262" t="s">
        <v>220</v>
      </c>
      <c r="D262" s="276" t="s">
        <v>114</v>
      </c>
      <c r="E262" t="s">
        <v>115</v>
      </c>
      <c r="F262" t="s">
        <v>651</v>
      </c>
      <c r="G262" t="s">
        <v>3286</v>
      </c>
      <c r="H262" s="1">
        <v>4640</v>
      </c>
      <c r="I262" s="1">
        <v>4723.12</v>
      </c>
      <c r="J262" s="1">
        <v>4780.16</v>
      </c>
      <c r="K262" s="1">
        <v>4620</v>
      </c>
      <c r="L262" s="1">
        <v>4620</v>
      </c>
      <c r="O262" t="s">
        <v>13</v>
      </c>
      <c r="P262" t="s">
        <v>221</v>
      </c>
    </row>
    <row r="263" spans="1:16" x14ac:dyDescent="0.3">
      <c r="A263" t="s">
        <v>69</v>
      </c>
      <c r="B263" t="s">
        <v>221</v>
      </c>
      <c r="C263" t="s">
        <v>220</v>
      </c>
      <c r="D263" s="276" t="s">
        <v>215</v>
      </c>
      <c r="E263" t="s">
        <v>216</v>
      </c>
      <c r="F263" t="s">
        <v>3573</v>
      </c>
      <c r="G263" t="s">
        <v>3316</v>
      </c>
      <c r="H263" s="1">
        <v>0</v>
      </c>
      <c r="I263" s="1">
        <v>0</v>
      </c>
      <c r="J263" s="1">
        <v>826.02</v>
      </c>
      <c r="O263" t="s">
        <v>13</v>
      </c>
      <c r="P263" t="s">
        <v>221</v>
      </c>
    </row>
    <row r="264" spans="1:16" x14ac:dyDescent="0.3">
      <c r="A264" t="s">
        <v>69</v>
      </c>
      <c r="B264" t="s">
        <v>221</v>
      </c>
      <c r="C264" t="s">
        <v>220</v>
      </c>
      <c r="D264" s="276">
        <v>629</v>
      </c>
      <c r="F264" t="s">
        <v>3323</v>
      </c>
      <c r="G264" t="s">
        <v>3323</v>
      </c>
      <c r="H264" s="1">
        <v>0</v>
      </c>
      <c r="I264" s="1">
        <v>0</v>
      </c>
      <c r="J264" s="1">
        <v>0</v>
      </c>
      <c r="O264" t="s">
        <v>13</v>
      </c>
      <c r="P264" t="s">
        <v>221</v>
      </c>
    </row>
    <row r="265" spans="1:16" x14ac:dyDescent="0.3">
      <c r="A265" t="s">
        <v>14</v>
      </c>
      <c r="B265" t="s">
        <v>225</v>
      </c>
      <c r="C265" t="s">
        <v>224</v>
      </c>
      <c r="D265" s="276" t="s">
        <v>11</v>
      </c>
      <c r="E265" t="s">
        <v>12</v>
      </c>
      <c r="F265" t="s">
        <v>657</v>
      </c>
      <c r="G265" t="s">
        <v>2846</v>
      </c>
      <c r="H265" s="1">
        <v>2656</v>
      </c>
      <c r="I265" s="1">
        <v>0</v>
      </c>
      <c r="J265" s="1">
        <v>1817.8</v>
      </c>
      <c r="K265" s="1">
        <v>475</v>
      </c>
      <c r="L265" s="1">
        <v>475</v>
      </c>
      <c r="O265" t="s">
        <v>13</v>
      </c>
      <c r="P265" t="s">
        <v>226</v>
      </c>
    </row>
    <row r="266" spans="1:16" x14ac:dyDescent="0.3">
      <c r="A266" t="s">
        <v>14</v>
      </c>
      <c r="B266" t="s">
        <v>225</v>
      </c>
      <c r="C266" t="s">
        <v>224</v>
      </c>
      <c r="D266" s="276" t="s">
        <v>16</v>
      </c>
      <c r="E266" t="s">
        <v>17</v>
      </c>
      <c r="F266" t="s">
        <v>658</v>
      </c>
      <c r="G266" t="s">
        <v>2849</v>
      </c>
      <c r="H266" s="1">
        <v>4273.5199999999995</v>
      </c>
      <c r="I266" s="1">
        <v>12365.220000000001</v>
      </c>
      <c r="J266" s="1">
        <v>4093.33</v>
      </c>
      <c r="K266" s="1">
        <v>5581.25</v>
      </c>
      <c r="L266" s="1">
        <v>5581.25</v>
      </c>
      <c r="O266" t="s">
        <v>13</v>
      </c>
      <c r="P266" t="s">
        <v>226</v>
      </c>
    </row>
    <row r="267" spans="1:16" x14ac:dyDescent="0.3">
      <c r="A267" t="s">
        <v>14</v>
      </c>
      <c r="B267" t="s">
        <v>225</v>
      </c>
      <c r="C267" t="s">
        <v>224</v>
      </c>
      <c r="D267" s="276" t="s">
        <v>20</v>
      </c>
      <c r="E267" t="s">
        <v>21</v>
      </c>
      <c r="F267" t="s">
        <v>660</v>
      </c>
      <c r="G267" t="s">
        <v>2866</v>
      </c>
      <c r="H267" s="1">
        <v>1959.5</v>
      </c>
      <c r="I267" s="1">
        <v>3084.1000000000004</v>
      </c>
      <c r="J267" s="1">
        <v>473.35</v>
      </c>
      <c r="K267" s="1">
        <v>950</v>
      </c>
      <c r="L267" s="1">
        <v>950</v>
      </c>
      <c r="O267" t="s">
        <v>13</v>
      </c>
      <c r="P267" t="s">
        <v>226</v>
      </c>
    </row>
    <row r="268" spans="1:16" x14ac:dyDescent="0.3">
      <c r="A268" t="s">
        <v>14</v>
      </c>
      <c r="B268" t="s">
        <v>225</v>
      </c>
      <c r="C268" t="s">
        <v>224</v>
      </c>
      <c r="D268" s="276" t="s">
        <v>43</v>
      </c>
      <c r="E268" t="s">
        <v>44</v>
      </c>
      <c r="F268" t="s">
        <v>662</v>
      </c>
      <c r="G268" t="s">
        <v>2873</v>
      </c>
      <c r="H268" s="1">
        <v>0</v>
      </c>
      <c r="I268" s="1">
        <v>0</v>
      </c>
      <c r="J268" s="1">
        <v>197.21</v>
      </c>
      <c r="K268" s="1">
        <v>475</v>
      </c>
      <c r="L268" s="1">
        <v>475</v>
      </c>
      <c r="O268" t="s">
        <v>13</v>
      </c>
      <c r="P268" t="s">
        <v>226</v>
      </c>
    </row>
    <row r="269" spans="1:16" x14ac:dyDescent="0.3">
      <c r="A269" t="s">
        <v>14</v>
      </c>
      <c r="B269" t="s">
        <v>225</v>
      </c>
      <c r="C269" t="s">
        <v>224</v>
      </c>
      <c r="D269" s="276" t="s">
        <v>28</v>
      </c>
      <c r="E269" t="s">
        <v>29</v>
      </c>
      <c r="F269" t="s">
        <v>663</v>
      </c>
      <c r="G269" t="s">
        <v>2875</v>
      </c>
      <c r="H269" s="1">
        <v>1384</v>
      </c>
      <c r="I269" s="1">
        <v>2059.5</v>
      </c>
      <c r="J269" s="1">
        <v>6272.9</v>
      </c>
      <c r="K269" s="1">
        <v>1140</v>
      </c>
      <c r="L269" s="1">
        <v>1140</v>
      </c>
      <c r="O269" t="s">
        <v>13</v>
      </c>
      <c r="P269" t="s">
        <v>226</v>
      </c>
    </row>
    <row r="270" spans="1:16" x14ac:dyDescent="0.3">
      <c r="A270" t="s">
        <v>14</v>
      </c>
      <c r="B270" t="s">
        <v>225</v>
      </c>
      <c r="C270" t="s">
        <v>224</v>
      </c>
      <c r="D270" s="276" t="s">
        <v>54</v>
      </c>
      <c r="E270" t="s">
        <v>55</v>
      </c>
      <c r="F270" t="s">
        <v>659</v>
      </c>
      <c r="G270" t="s">
        <v>2860</v>
      </c>
      <c r="H270" s="1">
        <v>3824.9700000000003</v>
      </c>
      <c r="I270" s="1">
        <v>3032.79</v>
      </c>
      <c r="J270" s="1">
        <v>3551.94</v>
      </c>
      <c r="K270" s="1">
        <v>3436.16</v>
      </c>
      <c r="L270" s="1">
        <v>3436.16</v>
      </c>
      <c r="O270" t="s">
        <v>13</v>
      </c>
      <c r="P270" t="s">
        <v>226</v>
      </c>
    </row>
    <row r="271" spans="1:16" x14ac:dyDescent="0.3">
      <c r="A271" t="s">
        <v>61</v>
      </c>
      <c r="B271" t="s">
        <v>228</v>
      </c>
      <c r="C271" t="s">
        <v>227</v>
      </c>
      <c r="D271" s="276" t="s">
        <v>11</v>
      </c>
      <c r="E271" t="s">
        <v>12</v>
      </c>
      <c r="F271" t="s">
        <v>664</v>
      </c>
      <c r="G271" t="s">
        <v>1529</v>
      </c>
      <c r="H271" s="1">
        <v>13554.25</v>
      </c>
      <c r="I271" s="1">
        <v>22028.7</v>
      </c>
      <c r="J271" s="1">
        <v>72996.570000000007</v>
      </c>
      <c r="K271" s="1">
        <v>57763</v>
      </c>
      <c r="L271" s="1">
        <v>57763</v>
      </c>
      <c r="O271" t="s">
        <v>13</v>
      </c>
      <c r="P271" t="s">
        <v>228</v>
      </c>
    </row>
    <row r="272" spans="1:16" x14ac:dyDescent="0.3">
      <c r="A272" t="s">
        <v>61</v>
      </c>
      <c r="B272" t="s">
        <v>228</v>
      </c>
      <c r="C272" t="s">
        <v>227</v>
      </c>
      <c r="D272" s="276" t="s">
        <v>16</v>
      </c>
      <c r="E272" t="s">
        <v>17</v>
      </c>
      <c r="F272" t="s">
        <v>665</v>
      </c>
      <c r="G272" t="s">
        <v>1533</v>
      </c>
      <c r="H272" s="1">
        <v>16150.039999999999</v>
      </c>
      <c r="I272" s="1">
        <v>16511.55</v>
      </c>
      <c r="J272" s="1">
        <v>5369.2300000000005</v>
      </c>
      <c r="K272" s="1">
        <v>10200</v>
      </c>
      <c r="L272" s="1">
        <v>10200</v>
      </c>
      <c r="O272" t="s">
        <v>13</v>
      </c>
      <c r="P272" t="s">
        <v>228</v>
      </c>
    </row>
    <row r="273" spans="1:16" x14ac:dyDescent="0.3">
      <c r="A273" t="s">
        <v>61</v>
      </c>
      <c r="B273" t="s">
        <v>228</v>
      </c>
      <c r="C273" t="s">
        <v>227</v>
      </c>
      <c r="D273" s="276" t="s">
        <v>18</v>
      </c>
      <c r="E273" t="s">
        <v>19</v>
      </c>
      <c r="F273" t="s">
        <v>666</v>
      </c>
      <c r="G273" t="s">
        <v>1548</v>
      </c>
      <c r="H273" s="1">
        <v>57414.000000000007</v>
      </c>
      <c r="I273" s="1">
        <v>75720.45</v>
      </c>
      <c r="J273" s="1">
        <v>40392.51</v>
      </c>
      <c r="K273" s="1">
        <v>31000</v>
      </c>
      <c r="L273" s="1">
        <v>31000</v>
      </c>
      <c r="O273" t="s">
        <v>13</v>
      </c>
      <c r="P273" t="s">
        <v>228</v>
      </c>
    </row>
    <row r="274" spans="1:16" x14ac:dyDescent="0.3">
      <c r="A274" t="s">
        <v>61</v>
      </c>
      <c r="B274" t="s">
        <v>228</v>
      </c>
      <c r="C274" t="s">
        <v>227</v>
      </c>
      <c r="D274" s="276" t="s">
        <v>28</v>
      </c>
      <c r="E274" t="s">
        <v>29</v>
      </c>
      <c r="F274" t="s">
        <v>668</v>
      </c>
      <c r="G274" t="s">
        <v>1570</v>
      </c>
      <c r="H274" s="1">
        <v>4322.2299999999996</v>
      </c>
      <c r="I274" s="1">
        <v>9203.01</v>
      </c>
      <c r="J274" s="1">
        <v>6408.98</v>
      </c>
      <c r="K274" s="1">
        <v>5000</v>
      </c>
      <c r="L274" s="1">
        <v>5000</v>
      </c>
      <c r="O274" t="s">
        <v>13</v>
      </c>
      <c r="P274" t="s">
        <v>228</v>
      </c>
    </row>
    <row r="275" spans="1:16" x14ac:dyDescent="0.3">
      <c r="A275" t="s">
        <v>61</v>
      </c>
      <c r="B275" t="s">
        <v>228</v>
      </c>
      <c r="C275" t="s">
        <v>227</v>
      </c>
      <c r="D275" s="276">
        <v>62499</v>
      </c>
      <c r="F275" t="s">
        <v>667</v>
      </c>
      <c r="G275" t="s">
        <v>1561</v>
      </c>
      <c r="H275" s="1">
        <v>246.08</v>
      </c>
      <c r="I275" s="1">
        <v>1317.26</v>
      </c>
      <c r="J275" s="1">
        <v>2011.99</v>
      </c>
      <c r="O275" t="s">
        <v>13</v>
      </c>
      <c r="P275" t="s">
        <v>228</v>
      </c>
    </row>
    <row r="276" spans="1:16" x14ac:dyDescent="0.3">
      <c r="A276" t="s">
        <v>61</v>
      </c>
      <c r="B276" t="s">
        <v>228</v>
      </c>
      <c r="C276" t="s">
        <v>227</v>
      </c>
      <c r="D276" s="276" t="s">
        <v>43</v>
      </c>
      <c r="E276" t="s">
        <v>44</v>
      </c>
      <c r="F276" t="s">
        <v>3574</v>
      </c>
      <c r="G276" t="s">
        <v>1568</v>
      </c>
      <c r="H276" s="1">
        <v>0</v>
      </c>
      <c r="I276" s="1">
        <v>0</v>
      </c>
      <c r="J276" s="1">
        <v>105.82</v>
      </c>
      <c r="O276" t="s">
        <v>13</v>
      </c>
      <c r="P276" t="s">
        <v>228</v>
      </c>
    </row>
    <row r="277" spans="1:16" x14ac:dyDescent="0.3">
      <c r="A277" t="s">
        <v>31</v>
      </c>
      <c r="B277" t="s">
        <v>230</v>
      </c>
      <c r="C277" t="s">
        <v>229</v>
      </c>
      <c r="D277" s="276" t="s">
        <v>20</v>
      </c>
      <c r="E277" t="s">
        <v>21</v>
      </c>
      <c r="F277" t="s">
        <v>669</v>
      </c>
      <c r="G277" t="s">
        <v>1991</v>
      </c>
      <c r="H277" s="1">
        <v>0</v>
      </c>
      <c r="I277" s="1">
        <v>0</v>
      </c>
      <c r="J277" s="1">
        <v>0</v>
      </c>
      <c r="K277" s="1">
        <v>80000</v>
      </c>
      <c r="L277" s="1">
        <v>80000</v>
      </c>
      <c r="O277" t="s">
        <v>13</v>
      </c>
      <c r="P277" t="s">
        <v>32</v>
      </c>
    </row>
    <row r="278" spans="1:16" x14ac:dyDescent="0.3">
      <c r="A278" t="s">
        <v>31</v>
      </c>
      <c r="B278" t="s">
        <v>230</v>
      </c>
      <c r="C278" t="s">
        <v>229</v>
      </c>
      <c r="D278" s="276" t="s">
        <v>16</v>
      </c>
      <c r="E278" t="s">
        <v>17</v>
      </c>
      <c r="F278" t="s">
        <v>3575</v>
      </c>
      <c r="G278" t="s">
        <v>1986</v>
      </c>
      <c r="H278" s="1">
        <v>0</v>
      </c>
      <c r="I278" s="1">
        <v>1663.34</v>
      </c>
      <c r="J278" s="1">
        <v>12405.75</v>
      </c>
      <c r="O278" t="s">
        <v>13</v>
      </c>
      <c r="P278" t="s">
        <v>32</v>
      </c>
    </row>
    <row r="279" spans="1:16" x14ac:dyDescent="0.3">
      <c r="A279" t="s">
        <v>31</v>
      </c>
      <c r="B279" t="s">
        <v>230</v>
      </c>
      <c r="C279" t="s">
        <v>229</v>
      </c>
      <c r="D279" s="276" t="s">
        <v>18</v>
      </c>
      <c r="E279" t="s">
        <v>19</v>
      </c>
      <c r="F279" t="s">
        <v>3576</v>
      </c>
      <c r="G279" t="s">
        <v>1990</v>
      </c>
      <c r="H279" s="1">
        <v>0</v>
      </c>
      <c r="I279" s="1">
        <v>57</v>
      </c>
      <c r="J279" s="1">
        <v>0</v>
      </c>
      <c r="O279" t="s">
        <v>13</v>
      </c>
      <c r="P279" t="s">
        <v>32</v>
      </c>
    </row>
    <row r="280" spans="1:16" x14ac:dyDescent="0.3">
      <c r="A280" t="s">
        <v>31</v>
      </c>
      <c r="B280" t="s">
        <v>230</v>
      </c>
      <c r="C280" t="s">
        <v>229</v>
      </c>
      <c r="D280" s="276" t="s">
        <v>28</v>
      </c>
      <c r="E280" t="s">
        <v>29</v>
      </c>
      <c r="F280" t="s">
        <v>3577</v>
      </c>
      <c r="G280" t="s">
        <v>1993</v>
      </c>
      <c r="H280" s="1">
        <v>0</v>
      </c>
      <c r="I280" s="1">
        <v>0</v>
      </c>
      <c r="J280" s="1">
        <v>15645.52</v>
      </c>
      <c r="O280" t="s">
        <v>13</v>
      </c>
      <c r="P280" t="s">
        <v>32</v>
      </c>
    </row>
    <row r="281" spans="1:16" x14ac:dyDescent="0.3">
      <c r="A281" t="s">
        <v>14</v>
      </c>
      <c r="B281" t="s">
        <v>232</v>
      </c>
      <c r="C281" t="s">
        <v>231</v>
      </c>
      <c r="D281" s="276" t="s">
        <v>16</v>
      </c>
      <c r="E281" t="s">
        <v>17</v>
      </c>
      <c r="F281" t="s">
        <v>670</v>
      </c>
      <c r="G281" t="s">
        <v>2881</v>
      </c>
      <c r="H281" s="1">
        <v>200</v>
      </c>
      <c r="I281" s="1">
        <v>456.04999999999995</v>
      </c>
      <c r="J281" s="1">
        <v>23</v>
      </c>
      <c r="K281" s="1">
        <v>475</v>
      </c>
      <c r="L281" s="1">
        <v>475</v>
      </c>
      <c r="O281" t="s">
        <v>41</v>
      </c>
      <c r="P281" t="s">
        <v>233</v>
      </c>
    </row>
    <row r="282" spans="1:16" x14ac:dyDescent="0.3">
      <c r="A282" t="s">
        <v>14</v>
      </c>
      <c r="B282" t="s">
        <v>232</v>
      </c>
      <c r="C282" t="s">
        <v>231</v>
      </c>
      <c r="D282" s="276" t="s">
        <v>18</v>
      </c>
      <c r="E282" t="s">
        <v>19</v>
      </c>
      <c r="F282" t="s">
        <v>3578</v>
      </c>
      <c r="G282" t="s">
        <v>2886</v>
      </c>
      <c r="H282" s="1">
        <v>2.97</v>
      </c>
      <c r="I282" s="1">
        <v>0</v>
      </c>
      <c r="J282" s="1">
        <v>0</v>
      </c>
      <c r="O282" t="s">
        <v>41</v>
      </c>
      <c r="P282" t="s">
        <v>233</v>
      </c>
    </row>
    <row r="283" spans="1:16" x14ac:dyDescent="0.3">
      <c r="A283" t="s">
        <v>14</v>
      </c>
      <c r="B283" t="s">
        <v>232</v>
      </c>
      <c r="C283" t="s">
        <v>231</v>
      </c>
      <c r="D283" s="276" t="s">
        <v>20</v>
      </c>
      <c r="E283" t="s">
        <v>21</v>
      </c>
      <c r="F283" t="s">
        <v>3579</v>
      </c>
      <c r="G283" t="s">
        <v>2889</v>
      </c>
      <c r="H283" s="1">
        <v>60.84</v>
      </c>
      <c r="I283" s="1">
        <v>0</v>
      </c>
      <c r="J283" s="1">
        <v>0</v>
      </c>
      <c r="O283" t="s">
        <v>41</v>
      </c>
      <c r="P283" t="s">
        <v>233</v>
      </c>
    </row>
    <row r="284" spans="1:16" x14ac:dyDescent="0.3">
      <c r="A284" t="s">
        <v>14</v>
      </c>
      <c r="B284" t="s">
        <v>232</v>
      </c>
      <c r="C284" t="s">
        <v>231</v>
      </c>
      <c r="D284" s="276" t="s">
        <v>28</v>
      </c>
      <c r="E284" t="s">
        <v>29</v>
      </c>
      <c r="F284" t="s">
        <v>2890</v>
      </c>
      <c r="G284" t="s">
        <v>2891</v>
      </c>
      <c r="H284" s="1">
        <v>0</v>
      </c>
      <c r="I284" s="1">
        <v>0</v>
      </c>
      <c r="J284" s="1">
        <v>0</v>
      </c>
      <c r="O284" t="s">
        <v>41</v>
      </c>
      <c r="P284" t="s">
        <v>233</v>
      </c>
    </row>
    <row r="285" spans="1:16" x14ac:dyDescent="0.3">
      <c r="A285" t="s">
        <v>14</v>
      </c>
      <c r="B285" t="s">
        <v>235</v>
      </c>
      <c r="C285" t="s">
        <v>234</v>
      </c>
      <c r="D285" s="276" t="s">
        <v>11</v>
      </c>
      <c r="E285" t="s">
        <v>12</v>
      </c>
      <c r="F285" t="s">
        <v>671</v>
      </c>
      <c r="G285" t="s">
        <v>2903</v>
      </c>
      <c r="H285" s="1">
        <v>0</v>
      </c>
      <c r="I285" s="1">
        <v>0</v>
      </c>
      <c r="J285" s="1">
        <v>0</v>
      </c>
      <c r="K285" s="1">
        <v>1066.8499999999999</v>
      </c>
      <c r="L285" s="1">
        <v>1066.8499999999999</v>
      </c>
      <c r="O285" t="s">
        <v>41</v>
      </c>
      <c r="P285" t="s">
        <v>235</v>
      </c>
    </row>
    <row r="286" spans="1:16" x14ac:dyDescent="0.3">
      <c r="A286" t="s">
        <v>14</v>
      </c>
      <c r="B286" t="s">
        <v>235</v>
      </c>
      <c r="C286" t="s">
        <v>234</v>
      </c>
      <c r="D286" s="276" t="s">
        <v>16</v>
      </c>
      <c r="E286" t="s">
        <v>17</v>
      </c>
      <c r="F286" t="s">
        <v>672</v>
      </c>
      <c r="G286" t="s">
        <v>2905</v>
      </c>
      <c r="H286" s="1">
        <v>656.16</v>
      </c>
      <c r="I286" s="1">
        <v>450.07</v>
      </c>
      <c r="J286" s="1">
        <v>53.5</v>
      </c>
      <c r="K286" s="1">
        <v>711.01</v>
      </c>
      <c r="L286" s="1">
        <v>711.01</v>
      </c>
      <c r="O286" t="s">
        <v>41</v>
      </c>
      <c r="P286" t="s">
        <v>235</v>
      </c>
    </row>
    <row r="287" spans="1:16" x14ac:dyDescent="0.3">
      <c r="A287" t="s">
        <v>14</v>
      </c>
      <c r="B287" t="s">
        <v>235</v>
      </c>
      <c r="C287" t="s">
        <v>234</v>
      </c>
      <c r="D287" s="276" t="s">
        <v>18</v>
      </c>
      <c r="E287" t="s">
        <v>19</v>
      </c>
      <c r="F287" t="s">
        <v>673</v>
      </c>
      <c r="G287" t="s">
        <v>2907</v>
      </c>
      <c r="H287" s="1">
        <v>442.69</v>
      </c>
      <c r="I287" s="1">
        <v>396</v>
      </c>
      <c r="J287" s="1">
        <v>363</v>
      </c>
      <c r="K287" s="1">
        <v>492.37</v>
      </c>
      <c r="L287" s="1">
        <v>492.37</v>
      </c>
      <c r="O287" t="s">
        <v>41</v>
      </c>
      <c r="P287" t="s">
        <v>235</v>
      </c>
    </row>
    <row r="288" spans="1:16" x14ac:dyDescent="0.3">
      <c r="A288" t="s">
        <v>14</v>
      </c>
      <c r="B288" t="s">
        <v>235</v>
      </c>
      <c r="C288" t="s">
        <v>234</v>
      </c>
      <c r="D288" s="276" t="s">
        <v>20</v>
      </c>
      <c r="E288" t="s">
        <v>21</v>
      </c>
      <c r="F288" t="s">
        <v>674</v>
      </c>
      <c r="G288" t="s">
        <v>2910</v>
      </c>
      <c r="H288" s="1">
        <v>0</v>
      </c>
      <c r="I288" s="1">
        <v>0</v>
      </c>
      <c r="J288" s="1">
        <v>0</v>
      </c>
      <c r="K288" s="1">
        <v>428.19</v>
      </c>
      <c r="L288" s="1">
        <v>428.19</v>
      </c>
      <c r="O288" t="s">
        <v>41</v>
      </c>
      <c r="P288" t="s">
        <v>235</v>
      </c>
    </row>
    <row r="289" spans="1:16" x14ac:dyDescent="0.3">
      <c r="A289" t="s">
        <v>14</v>
      </c>
      <c r="B289" t="s">
        <v>235</v>
      </c>
      <c r="C289" t="s">
        <v>234</v>
      </c>
      <c r="D289" s="276">
        <v>62899</v>
      </c>
      <c r="F289" t="s">
        <v>675</v>
      </c>
      <c r="G289" t="s">
        <v>2911</v>
      </c>
      <c r="H289" s="1">
        <v>0</v>
      </c>
      <c r="I289" s="1">
        <v>0</v>
      </c>
      <c r="J289" s="1">
        <v>0</v>
      </c>
      <c r="O289" t="s">
        <v>41</v>
      </c>
      <c r="P289" t="s">
        <v>235</v>
      </c>
    </row>
    <row r="290" spans="1:16" x14ac:dyDescent="0.3">
      <c r="A290" t="s">
        <v>14</v>
      </c>
      <c r="B290" t="s">
        <v>237</v>
      </c>
      <c r="C290" t="s">
        <v>236</v>
      </c>
      <c r="D290" s="276" t="s">
        <v>11</v>
      </c>
      <c r="E290" t="s">
        <v>12</v>
      </c>
      <c r="F290" t="s">
        <v>677</v>
      </c>
      <c r="G290" t="s">
        <v>2924</v>
      </c>
      <c r="H290" s="1">
        <v>0</v>
      </c>
      <c r="I290" s="1">
        <v>18.95</v>
      </c>
      <c r="J290" s="1">
        <v>0</v>
      </c>
      <c r="K290" s="1">
        <v>23.49</v>
      </c>
      <c r="L290" s="1">
        <v>23.49</v>
      </c>
      <c r="O290" t="s">
        <v>41</v>
      </c>
      <c r="P290" t="s">
        <v>58</v>
      </c>
    </row>
    <row r="291" spans="1:16" x14ac:dyDescent="0.3">
      <c r="A291" t="s">
        <v>14</v>
      </c>
      <c r="B291" t="s">
        <v>237</v>
      </c>
      <c r="C291" t="s">
        <v>236</v>
      </c>
      <c r="D291" s="276" t="s">
        <v>16</v>
      </c>
      <c r="E291" t="s">
        <v>17</v>
      </c>
      <c r="F291" t="s">
        <v>678</v>
      </c>
      <c r="G291" t="s">
        <v>2926</v>
      </c>
      <c r="H291" s="1">
        <v>1285.3900000000001</v>
      </c>
      <c r="I291" s="1">
        <v>1883.4399999999998</v>
      </c>
      <c r="J291" s="1">
        <v>2524.6800000000003</v>
      </c>
      <c r="K291" s="1">
        <v>1939.75</v>
      </c>
      <c r="L291" s="1">
        <v>1939.75</v>
      </c>
      <c r="O291" t="s">
        <v>41</v>
      </c>
      <c r="P291" t="s">
        <v>58</v>
      </c>
    </row>
    <row r="292" spans="1:16" x14ac:dyDescent="0.3">
      <c r="A292" t="s">
        <v>14</v>
      </c>
      <c r="B292" t="s">
        <v>237</v>
      </c>
      <c r="C292" t="s">
        <v>236</v>
      </c>
      <c r="D292" s="276" t="s">
        <v>18</v>
      </c>
      <c r="E292" t="s">
        <v>19</v>
      </c>
      <c r="F292" t="s">
        <v>679</v>
      </c>
      <c r="G292" t="s">
        <v>2933</v>
      </c>
      <c r="H292" s="1">
        <v>1685.7099999999998</v>
      </c>
      <c r="I292" s="1">
        <v>1834.6799999999998</v>
      </c>
      <c r="J292" s="1">
        <v>1620.6100000000001</v>
      </c>
      <c r="K292" s="1">
        <v>1563.81</v>
      </c>
      <c r="L292" s="1">
        <v>1563.81</v>
      </c>
      <c r="O292" t="s">
        <v>41</v>
      </c>
      <c r="P292" t="s">
        <v>58</v>
      </c>
    </row>
    <row r="293" spans="1:16" x14ac:dyDescent="0.3">
      <c r="A293" t="s">
        <v>14</v>
      </c>
      <c r="B293" t="s">
        <v>237</v>
      </c>
      <c r="C293" t="s">
        <v>236</v>
      </c>
      <c r="D293" s="276" t="s">
        <v>20</v>
      </c>
      <c r="E293" t="s">
        <v>21</v>
      </c>
      <c r="F293" t="s">
        <v>680</v>
      </c>
      <c r="G293" t="s">
        <v>2939</v>
      </c>
      <c r="H293" s="1">
        <v>39804.489999999991</v>
      </c>
      <c r="I293" s="1">
        <v>27216.83</v>
      </c>
      <c r="J293" s="1">
        <v>19964.39</v>
      </c>
      <c r="K293" s="1">
        <v>23275</v>
      </c>
      <c r="L293" s="1">
        <v>23275</v>
      </c>
      <c r="O293" t="s">
        <v>41</v>
      </c>
      <c r="P293" t="s">
        <v>58</v>
      </c>
    </row>
    <row r="294" spans="1:16" x14ac:dyDescent="0.3">
      <c r="A294" t="s">
        <v>14</v>
      </c>
      <c r="B294" t="s">
        <v>237</v>
      </c>
      <c r="C294" t="s">
        <v>236</v>
      </c>
      <c r="D294" s="276" t="s">
        <v>43</v>
      </c>
      <c r="E294" t="s">
        <v>44</v>
      </c>
      <c r="F294" t="s">
        <v>3580</v>
      </c>
      <c r="G294" t="s">
        <v>2950</v>
      </c>
      <c r="H294" s="1">
        <v>0</v>
      </c>
      <c r="I294" s="1">
        <v>0</v>
      </c>
      <c r="J294" s="1">
        <v>1158.5999999999999</v>
      </c>
      <c r="O294" t="s">
        <v>41</v>
      </c>
      <c r="P294" t="s">
        <v>58</v>
      </c>
    </row>
    <row r="295" spans="1:16" x14ac:dyDescent="0.3">
      <c r="A295" t="s">
        <v>14</v>
      </c>
      <c r="B295" t="s">
        <v>237</v>
      </c>
      <c r="C295" t="s">
        <v>236</v>
      </c>
      <c r="D295" s="276" t="s">
        <v>28</v>
      </c>
      <c r="E295" t="s">
        <v>29</v>
      </c>
      <c r="F295" t="s">
        <v>3581</v>
      </c>
      <c r="G295" t="s">
        <v>2952</v>
      </c>
      <c r="H295" s="1">
        <v>0</v>
      </c>
      <c r="I295" s="1">
        <v>70.8</v>
      </c>
      <c r="J295" s="1">
        <v>0</v>
      </c>
      <c r="O295" t="s">
        <v>41</v>
      </c>
      <c r="P295" t="s">
        <v>58</v>
      </c>
    </row>
    <row r="296" spans="1:16" x14ac:dyDescent="0.3">
      <c r="A296" t="s">
        <v>14</v>
      </c>
      <c r="B296" t="s">
        <v>13</v>
      </c>
      <c r="C296" t="s">
        <v>238</v>
      </c>
      <c r="D296" s="276" t="s">
        <v>16</v>
      </c>
      <c r="E296" t="s">
        <v>17</v>
      </c>
      <c r="F296" t="s">
        <v>681</v>
      </c>
      <c r="G296" t="s">
        <v>2967</v>
      </c>
      <c r="H296" s="1">
        <v>212.6</v>
      </c>
      <c r="I296" s="1">
        <v>7.1</v>
      </c>
      <c r="J296" s="1">
        <v>0.1</v>
      </c>
      <c r="K296" s="1">
        <v>200</v>
      </c>
      <c r="L296" s="1">
        <v>200</v>
      </c>
      <c r="O296" t="s">
        <v>13</v>
      </c>
      <c r="P296" t="s">
        <v>13</v>
      </c>
    </row>
    <row r="297" spans="1:16" x14ac:dyDescent="0.3">
      <c r="A297" t="s">
        <v>14</v>
      </c>
      <c r="B297" t="s">
        <v>13</v>
      </c>
      <c r="C297" t="s">
        <v>238</v>
      </c>
      <c r="D297" s="276" t="s">
        <v>18</v>
      </c>
      <c r="E297" t="s">
        <v>19</v>
      </c>
      <c r="F297" t="s">
        <v>682</v>
      </c>
      <c r="G297" t="s">
        <v>2972</v>
      </c>
      <c r="H297" s="1">
        <v>1144.42</v>
      </c>
      <c r="I297" s="1">
        <v>792.32</v>
      </c>
      <c r="J297" s="1">
        <v>726</v>
      </c>
      <c r="K297" s="1">
        <v>1068.92</v>
      </c>
      <c r="L297" s="1">
        <v>1068.92</v>
      </c>
      <c r="O297" t="s">
        <v>13</v>
      </c>
      <c r="P297" t="s">
        <v>13</v>
      </c>
    </row>
    <row r="298" spans="1:16" x14ac:dyDescent="0.3">
      <c r="A298" t="s">
        <v>14</v>
      </c>
      <c r="B298" t="s">
        <v>13</v>
      </c>
      <c r="C298" t="s">
        <v>238</v>
      </c>
      <c r="D298" s="276" t="s">
        <v>20</v>
      </c>
      <c r="E298" t="s">
        <v>21</v>
      </c>
      <c r="F298" t="s">
        <v>683</v>
      </c>
      <c r="G298" t="s">
        <v>2978</v>
      </c>
      <c r="H298" s="1">
        <v>1354.5300000000002</v>
      </c>
      <c r="I298" s="1">
        <v>301.74</v>
      </c>
      <c r="J298" s="1">
        <v>1301.94</v>
      </c>
      <c r="K298" s="1">
        <v>1000</v>
      </c>
      <c r="L298" s="1">
        <v>1000</v>
      </c>
      <c r="O298" t="s">
        <v>13</v>
      </c>
      <c r="P298" t="s">
        <v>13</v>
      </c>
    </row>
    <row r="299" spans="1:16" x14ac:dyDescent="0.3">
      <c r="A299" t="s">
        <v>14</v>
      </c>
      <c r="B299" t="s">
        <v>13</v>
      </c>
      <c r="C299" t="s">
        <v>238</v>
      </c>
      <c r="D299" s="276" t="s">
        <v>28</v>
      </c>
      <c r="E299" t="s">
        <v>29</v>
      </c>
      <c r="F299" t="s">
        <v>684</v>
      </c>
      <c r="G299" t="s">
        <v>2987</v>
      </c>
      <c r="H299" s="1">
        <v>1000</v>
      </c>
      <c r="I299" s="1">
        <v>500</v>
      </c>
      <c r="J299" s="1">
        <v>0</v>
      </c>
      <c r="K299" s="1">
        <v>500</v>
      </c>
      <c r="L299" s="1">
        <v>500</v>
      </c>
      <c r="O299" t="s">
        <v>13</v>
      </c>
      <c r="P299" t="s">
        <v>13</v>
      </c>
    </row>
    <row r="300" spans="1:16" x14ac:dyDescent="0.3">
      <c r="A300" t="s">
        <v>14</v>
      </c>
      <c r="B300" t="s">
        <v>13</v>
      </c>
      <c r="C300" t="s">
        <v>238</v>
      </c>
      <c r="D300" s="276" t="s">
        <v>11</v>
      </c>
      <c r="E300" t="s">
        <v>12</v>
      </c>
      <c r="F300" t="s">
        <v>3582</v>
      </c>
      <c r="G300" t="s">
        <v>2965</v>
      </c>
      <c r="H300" s="1">
        <v>698.6</v>
      </c>
      <c r="I300" s="1">
        <v>500</v>
      </c>
      <c r="J300" s="1">
        <v>1600</v>
      </c>
      <c r="O300" t="s">
        <v>13</v>
      </c>
      <c r="P300" t="s">
        <v>13</v>
      </c>
    </row>
    <row r="301" spans="1:16" x14ac:dyDescent="0.3">
      <c r="A301" t="s">
        <v>31</v>
      </c>
      <c r="B301" t="s">
        <v>240</v>
      </c>
      <c r="C301" t="s">
        <v>239</v>
      </c>
      <c r="D301" s="276" t="s">
        <v>16</v>
      </c>
      <c r="E301" t="s">
        <v>17</v>
      </c>
      <c r="F301" t="s">
        <v>685</v>
      </c>
      <c r="G301" t="s">
        <v>2008</v>
      </c>
      <c r="H301" s="1">
        <v>2459.9700000000003</v>
      </c>
      <c r="I301" s="1">
        <v>2073.1999999999998</v>
      </c>
      <c r="J301" s="1">
        <v>418.71999999999997</v>
      </c>
      <c r="K301" s="1">
        <v>475</v>
      </c>
      <c r="L301" s="1">
        <v>475</v>
      </c>
      <c r="O301" t="s">
        <v>30</v>
      </c>
      <c r="P301" t="s">
        <v>181</v>
      </c>
    </row>
    <row r="302" spans="1:16" x14ac:dyDescent="0.3">
      <c r="A302" t="s">
        <v>31</v>
      </c>
      <c r="B302" t="s">
        <v>240</v>
      </c>
      <c r="C302" t="s">
        <v>239</v>
      </c>
      <c r="D302" s="276" t="s">
        <v>18</v>
      </c>
      <c r="E302" t="s">
        <v>19</v>
      </c>
      <c r="F302" t="s">
        <v>686</v>
      </c>
      <c r="G302" t="s">
        <v>2013</v>
      </c>
      <c r="H302" s="1">
        <v>5390.57</v>
      </c>
      <c r="I302" s="1">
        <v>396</v>
      </c>
      <c r="J302" s="1">
        <v>363</v>
      </c>
      <c r="K302" s="1">
        <v>1472.5</v>
      </c>
      <c r="L302" s="1">
        <v>1472.5</v>
      </c>
      <c r="O302" t="s">
        <v>30</v>
      </c>
      <c r="P302" t="s">
        <v>181</v>
      </c>
    </row>
    <row r="303" spans="1:16" x14ac:dyDescent="0.3">
      <c r="A303" t="s">
        <v>31</v>
      </c>
      <c r="B303" t="s">
        <v>240</v>
      </c>
      <c r="C303" t="s">
        <v>239</v>
      </c>
      <c r="D303" s="276" t="s">
        <v>22</v>
      </c>
      <c r="E303" t="s">
        <v>23</v>
      </c>
      <c r="F303" t="s">
        <v>687</v>
      </c>
      <c r="G303" t="s">
        <v>2017</v>
      </c>
      <c r="H303" s="1">
        <v>1080.96</v>
      </c>
      <c r="I303" s="1">
        <v>2555.5500000000002</v>
      </c>
      <c r="J303" s="1">
        <v>1872.76</v>
      </c>
      <c r="K303" s="1">
        <v>2660</v>
      </c>
      <c r="L303" s="1">
        <v>2660</v>
      </c>
      <c r="O303" t="s">
        <v>30</v>
      </c>
      <c r="P303" t="s">
        <v>181</v>
      </c>
    </row>
    <row r="304" spans="1:16" x14ac:dyDescent="0.3">
      <c r="A304" t="s">
        <v>31</v>
      </c>
      <c r="B304" t="s">
        <v>240</v>
      </c>
      <c r="C304" t="s">
        <v>239</v>
      </c>
      <c r="D304" s="276" t="s">
        <v>28</v>
      </c>
      <c r="E304" t="s">
        <v>29</v>
      </c>
      <c r="F304" t="s">
        <v>3583</v>
      </c>
      <c r="G304" t="s">
        <v>2020</v>
      </c>
      <c r="H304" s="1">
        <v>2273</v>
      </c>
      <c r="I304" s="1">
        <v>0</v>
      </c>
      <c r="J304" s="1">
        <v>0</v>
      </c>
      <c r="O304" t="s">
        <v>30</v>
      </c>
      <c r="P304" t="s">
        <v>181</v>
      </c>
    </row>
    <row r="305" spans="1:16" x14ac:dyDescent="0.3">
      <c r="A305" t="s">
        <v>69</v>
      </c>
      <c r="B305" t="s">
        <v>242</v>
      </c>
      <c r="C305" t="s">
        <v>241</v>
      </c>
      <c r="D305" s="276" t="s">
        <v>16</v>
      </c>
      <c r="E305" t="s">
        <v>17</v>
      </c>
      <c r="F305" t="s">
        <v>688</v>
      </c>
      <c r="G305" t="s">
        <v>3330</v>
      </c>
      <c r="H305" s="1">
        <v>15801.250000000002</v>
      </c>
      <c r="I305" s="1">
        <v>12542.23</v>
      </c>
      <c r="J305" s="1">
        <v>16348.32</v>
      </c>
      <c r="K305" s="1">
        <v>12694.7</v>
      </c>
      <c r="L305" s="1">
        <v>12694.7</v>
      </c>
      <c r="O305" t="s">
        <v>13</v>
      </c>
      <c r="P305" t="s">
        <v>242</v>
      </c>
    </row>
    <row r="306" spans="1:16" x14ac:dyDescent="0.3">
      <c r="A306" t="s">
        <v>69</v>
      </c>
      <c r="B306" t="s">
        <v>242</v>
      </c>
      <c r="C306" t="s">
        <v>241</v>
      </c>
      <c r="D306" s="276" t="s">
        <v>11</v>
      </c>
      <c r="E306" t="s">
        <v>12</v>
      </c>
      <c r="F306" t="s">
        <v>3584</v>
      </c>
      <c r="G306" t="s">
        <v>3327</v>
      </c>
      <c r="H306" s="1">
        <v>76.64</v>
      </c>
      <c r="I306" s="1">
        <v>69.77</v>
      </c>
      <c r="J306" s="1">
        <v>26.74</v>
      </c>
      <c r="O306" t="s">
        <v>13</v>
      </c>
      <c r="P306" t="s">
        <v>242</v>
      </c>
    </row>
    <row r="307" spans="1:16" x14ac:dyDescent="0.3">
      <c r="A307" t="s">
        <v>69</v>
      </c>
      <c r="B307" t="s">
        <v>242</v>
      </c>
      <c r="C307" t="s">
        <v>241</v>
      </c>
      <c r="D307" s="276" t="s">
        <v>18</v>
      </c>
      <c r="E307" t="s">
        <v>19</v>
      </c>
      <c r="F307" t="s">
        <v>3585</v>
      </c>
      <c r="G307" t="s">
        <v>3345</v>
      </c>
      <c r="H307" s="1">
        <v>1180.42</v>
      </c>
      <c r="I307" s="1">
        <v>1554.5</v>
      </c>
      <c r="J307" s="1">
        <v>1444.22</v>
      </c>
      <c r="O307" t="s">
        <v>13</v>
      </c>
      <c r="P307" t="s">
        <v>242</v>
      </c>
    </row>
    <row r="308" spans="1:16" x14ac:dyDescent="0.3">
      <c r="A308" t="s">
        <v>69</v>
      </c>
      <c r="B308" t="s">
        <v>242</v>
      </c>
      <c r="C308" t="s">
        <v>241</v>
      </c>
      <c r="D308" s="276" t="s">
        <v>20</v>
      </c>
      <c r="E308" t="s">
        <v>21</v>
      </c>
      <c r="F308" t="s">
        <v>3586</v>
      </c>
      <c r="G308" t="s">
        <v>3349</v>
      </c>
      <c r="H308" s="1">
        <v>0</v>
      </c>
      <c r="I308" s="1">
        <v>0</v>
      </c>
      <c r="J308" s="1">
        <v>62.03</v>
      </c>
      <c r="O308" t="s">
        <v>13</v>
      </c>
      <c r="P308" t="s">
        <v>242</v>
      </c>
    </row>
    <row r="309" spans="1:16" x14ac:dyDescent="0.3">
      <c r="A309" t="s">
        <v>69</v>
      </c>
      <c r="B309" t="s">
        <v>242</v>
      </c>
      <c r="C309" t="s">
        <v>241</v>
      </c>
      <c r="D309" s="276" t="s">
        <v>43</v>
      </c>
      <c r="E309" t="s">
        <v>44</v>
      </c>
      <c r="F309" t="s">
        <v>3587</v>
      </c>
      <c r="G309" t="s">
        <v>3351</v>
      </c>
      <c r="H309" s="1">
        <v>0</v>
      </c>
      <c r="I309" s="1">
        <v>0</v>
      </c>
      <c r="J309" s="1">
        <v>60</v>
      </c>
      <c r="O309" t="s">
        <v>13</v>
      </c>
      <c r="P309" t="s">
        <v>242</v>
      </c>
    </row>
    <row r="310" spans="1:16" x14ac:dyDescent="0.3">
      <c r="A310" t="s">
        <v>69</v>
      </c>
      <c r="B310" t="s">
        <v>242</v>
      </c>
      <c r="C310" t="s">
        <v>241</v>
      </c>
      <c r="D310" s="276" t="s">
        <v>28</v>
      </c>
      <c r="E310" t="s">
        <v>29</v>
      </c>
      <c r="F310" t="s">
        <v>3588</v>
      </c>
      <c r="G310" t="s">
        <v>3353</v>
      </c>
      <c r="H310" s="1">
        <v>1079.48</v>
      </c>
      <c r="I310" s="1">
        <v>0</v>
      </c>
      <c r="J310" s="1">
        <v>880</v>
      </c>
      <c r="O310" t="s">
        <v>13</v>
      </c>
      <c r="P310" t="s">
        <v>242</v>
      </c>
    </row>
    <row r="311" spans="1:16" x14ac:dyDescent="0.3">
      <c r="A311" t="s">
        <v>69</v>
      </c>
      <c r="B311" t="s">
        <v>244</v>
      </c>
      <c r="C311" t="s">
        <v>243</v>
      </c>
      <c r="D311" s="276" t="s">
        <v>16</v>
      </c>
      <c r="E311" t="s">
        <v>17</v>
      </c>
      <c r="F311" t="s">
        <v>690</v>
      </c>
      <c r="G311" t="s">
        <v>3372</v>
      </c>
      <c r="H311" s="1">
        <v>11571.960000000001</v>
      </c>
      <c r="I311" s="1">
        <v>7589.04</v>
      </c>
      <c r="J311" s="1">
        <v>10806.579999999998</v>
      </c>
      <c r="K311" s="1">
        <v>10362</v>
      </c>
      <c r="L311" s="1">
        <v>10362</v>
      </c>
      <c r="O311" t="s">
        <v>13</v>
      </c>
      <c r="P311" t="s">
        <v>245</v>
      </c>
    </row>
    <row r="312" spans="1:16" x14ac:dyDescent="0.3">
      <c r="A312" t="s">
        <v>69</v>
      </c>
      <c r="B312" t="s">
        <v>244</v>
      </c>
      <c r="C312" t="s">
        <v>243</v>
      </c>
      <c r="D312" s="276" t="s">
        <v>222</v>
      </c>
      <c r="E312" t="s">
        <v>223</v>
      </c>
      <c r="F312" t="s">
        <v>691</v>
      </c>
      <c r="G312" t="s">
        <v>3382</v>
      </c>
      <c r="H312" s="1">
        <v>695.3599999999999</v>
      </c>
      <c r="I312" s="1">
        <v>438.96000000000004</v>
      </c>
      <c r="J312" s="1">
        <v>97.84</v>
      </c>
      <c r="K312" s="1">
        <v>10</v>
      </c>
      <c r="L312" s="1">
        <v>10</v>
      </c>
      <c r="O312" t="s">
        <v>13</v>
      </c>
      <c r="P312" t="s">
        <v>245</v>
      </c>
    </row>
    <row r="313" spans="1:16" x14ac:dyDescent="0.3">
      <c r="A313" t="s">
        <v>69</v>
      </c>
      <c r="B313" t="s">
        <v>244</v>
      </c>
      <c r="C313" t="s">
        <v>243</v>
      </c>
      <c r="D313" s="276" t="s">
        <v>20</v>
      </c>
      <c r="E313" t="s">
        <v>21</v>
      </c>
      <c r="F313" t="s">
        <v>692</v>
      </c>
      <c r="G313" t="s">
        <v>3386</v>
      </c>
      <c r="H313" s="1">
        <v>23445.059999999998</v>
      </c>
      <c r="I313" s="1">
        <v>27900.32</v>
      </c>
      <c r="J313" s="1">
        <v>33519.839999999997</v>
      </c>
      <c r="K313" s="1">
        <v>13275.64</v>
      </c>
      <c r="L313" s="1">
        <v>13275.64</v>
      </c>
      <c r="O313" t="s">
        <v>13</v>
      </c>
      <c r="P313" t="s">
        <v>245</v>
      </c>
    </row>
    <row r="314" spans="1:16" x14ac:dyDescent="0.3">
      <c r="A314" t="s">
        <v>69</v>
      </c>
      <c r="B314" t="s">
        <v>244</v>
      </c>
      <c r="C314" t="s">
        <v>243</v>
      </c>
      <c r="D314" s="276" t="s">
        <v>112</v>
      </c>
      <c r="E314" t="s">
        <v>113</v>
      </c>
      <c r="F314" t="s">
        <v>693</v>
      </c>
      <c r="G314" t="s">
        <v>3403</v>
      </c>
      <c r="H314" s="1">
        <v>10227.029999999999</v>
      </c>
      <c r="I314" s="1">
        <v>9434.09</v>
      </c>
      <c r="J314" s="1">
        <v>7235.43</v>
      </c>
      <c r="K314" s="1">
        <v>3000</v>
      </c>
      <c r="L314" s="1">
        <v>3000</v>
      </c>
      <c r="O314" t="s">
        <v>13</v>
      </c>
      <c r="P314" t="s">
        <v>245</v>
      </c>
    </row>
    <row r="315" spans="1:16" x14ac:dyDescent="0.3">
      <c r="A315" t="s">
        <v>69</v>
      </c>
      <c r="B315" t="s">
        <v>244</v>
      </c>
      <c r="C315" t="s">
        <v>243</v>
      </c>
      <c r="D315" s="276" t="s">
        <v>28</v>
      </c>
      <c r="E315" t="s">
        <v>29</v>
      </c>
      <c r="F315" t="s">
        <v>694</v>
      </c>
      <c r="G315" t="s">
        <v>3403</v>
      </c>
      <c r="K315" s="1">
        <v>5630</v>
      </c>
      <c r="L315" s="1">
        <v>5630</v>
      </c>
      <c r="O315" t="s">
        <v>13</v>
      </c>
      <c r="P315" t="s">
        <v>245</v>
      </c>
    </row>
    <row r="316" spans="1:16" x14ac:dyDescent="0.3">
      <c r="A316" t="s">
        <v>69</v>
      </c>
      <c r="B316" t="s">
        <v>244</v>
      </c>
      <c r="C316" t="s">
        <v>243</v>
      </c>
      <c r="D316" s="276" t="s">
        <v>114</v>
      </c>
      <c r="E316" t="s">
        <v>115</v>
      </c>
      <c r="F316" t="s">
        <v>689</v>
      </c>
      <c r="G316" t="s">
        <v>3368</v>
      </c>
      <c r="H316" s="1">
        <v>14262.61</v>
      </c>
      <c r="I316" s="1">
        <v>12674.04</v>
      </c>
      <c r="J316" s="1">
        <v>11143.69</v>
      </c>
      <c r="K316" s="1">
        <v>9240</v>
      </c>
      <c r="L316" s="1">
        <v>9240</v>
      </c>
      <c r="O316" t="s">
        <v>13</v>
      </c>
      <c r="P316" t="s">
        <v>245</v>
      </c>
    </row>
    <row r="317" spans="1:16" x14ac:dyDescent="0.3">
      <c r="A317" t="s">
        <v>69</v>
      </c>
      <c r="B317" t="s">
        <v>244</v>
      </c>
      <c r="C317" t="s">
        <v>243</v>
      </c>
      <c r="D317" s="276" t="s">
        <v>43</v>
      </c>
      <c r="E317" t="s">
        <v>44</v>
      </c>
      <c r="F317" t="s">
        <v>3589</v>
      </c>
      <c r="G317" t="s">
        <v>3401</v>
      </c>
      <c r="H317" s="1">
        <v>0</v>
      </c>
      <c r="I317" s="1">
        <v>0</v>
      </c>
      <c r="J317" s="1">
        <v>205.42</v>
      </c>
      <c r="O317" t="s">
        <v>13</v>
      </c>
      <c r="P317" t="s">
        <v>245</v>
      </c>
    </row>
    <row r="318" spans="1:16" x14ac:dyDescent="0.3">
      <c r="A318" t="s">
        <v>14</v>
      </c>
      <c r="B318" t="s">
        <v>247</v>
      </c>
      <c r="C318" t="s">
        <v>246</v>
      </c>
      <c r="D318" s="276" t="s">
        <v>16</v>
      </c>
      <c r="E318" t="s">
        <v>17</v>
      </c>
      <c r="F318" t="s">
        <v>695</v>
      </c>
      <c r="G318" t="s">
        <v>3001</v>
      </c>
      <c r="H318" s="1">
        <v>4327.83</v>
      </c>
      <c r="I318" s="1">
        <v>12516.859999999999</v>
      </c>
      <c r="J318" s="1">
        <v>14275.83</v>
      </c>
      <c r="K318" s="1">
        <v>7125</v>
      </c>
      <c r="L318" s="1">
        <v>7125</v>
      </c>
      <c r="O318" t="s">
        <v>30</v>
      </c>
      <c r="P318" t="s">
        <v>248</v>
      </c>
    </row>
    <row r="319" spans="1:16" x14ac:dyDescent="0.3">
      <c r="A319" t="s">
        <v>14</v>
      </c>
      <c r="B319" t="s">
        <v>247</v>
      </c>
      <c r="C319" t="s">
        <v>246</v>
      </c>
      <c r="D319" s="276" t="s">
        <v>18</v>
      </c>
      <c r="E319" t="s">
        <v>19</v>
      </c>
      <c r="F319" t="s">
        <v>696</v>
      </c>
      <c r="G319" t="s">
        <v>3012</v>
      </c>
      <c r="H319" s="1">
        <v>1848.8200000000002</v>
      </c>
      <c r="I319" s="1">
        <v>1043.57</v>
      </c>
      <c r="J319" s="1">
        <v>1532.94</v>
      </c>
      <c r="K319" s="1">
        <v>1700.38</v>
      </c>
      <c r="L319" s="1">
        <v>1700.38</v>
      </c>
      <c r="O319" t="s">
        <v>30</v>
      </c>
      <c r="P319" t="s">
        <v>248</v>
      </c>
    </row>
    <row r="320" spans="1:16" x14ac:dyDescent="0.3">
      <c r="A320" t="s">
        <v>14</v>
      </c>
      <c r="B320" t="s">
        <v>247</v>
      </c>
      <c r="C320" t="s">
        <v>246</v>
      </c>
      <c r="D320" s="276" t="s">
        <v>20</v>
      </c>
      <c r="E320" t="s">
        <v>21</v>
      </c>
      <c r="F320" t="s">
        <v>697</v>
      </c>
      <c r="G320" t="s">
        <v>3019</v>
      </c>
      <c r="H320" s="1">
        <v>4211.9399999999996</v>
      </c>
      <c r="I320" s="1">
        <v>7452.56</v>
      </c>
      <c r="J320" s="1">
        <v>940.57</v>
      </c>
      <c r="K320" s="1">
        <v>4750</v>
      </c>
      <c r="L320" s="1">
        <v>4750</v>
      </c>
      <c r="O320" t="s">
        <v>30</v>
      </c>
      <c r="P320" t="s">
        <v>248</v>
      </c>
    </row>
    <row r="321" spans="1:16" x14ac:dyDescent="0.3">
      <c r="A321" t="s">
        <v>14</v>
      </c>
      <c r="B321" t="s">
        <v>247</v>
      </c>
      <c r="C321" t="s">
        <v>246</v>
      </c>
      <c r="D321" s="276" t="s">
        <v>28</v>
      </c>
      <c r="E321" t="s">
        <v>29</v>
      </c>
      <c r="F321" t="s">
        <v>698</v>
      </c>
      <c r="G321" t="s">
        <v>3035</v>
      </c>
      <c r="H321" s="1">
        <v>6278.5</v>
      </c>
      <c r="I321" s="1">
        <v>453.3</v>
      </c>
      <c r="J321" s="1">
        <v>3202.8</v>
      </c>
      <c r="K321" s="1">
        <v>2375</v>
      </c>
      <c r="L321" s="1">
        <v>2375</v>
      </c>
      <c r="O321" t="s">
        <v>30</v>
      </c>
      <c r="P321" t="s">
        <v>248</v>
      </c>
    </row>
    <row r="322" spans="1:16" x14ac:dyDescent="0.3">
      <c r="A322" t="s">
        <v>14</v>
      </c>
      <c r="B322" t="s">
        <v>247</v>
      </c>
      <c r="C322" t="s">
        <v>246</v>
      </c>
      <c r="D322" s="276" t="s">
        <v>11</v>
      </c>
      <c r="E322" t="s">
        <v>12</v>
      </c>
      <c r="F322" t="s">
        <v>3590</v>
      </c>
      <c r="G322" t="s">
        <v>2999</v>
      </c>
      <c r="H322" s="1">
        <v>721</v>
      </c>
      <c r="I322" s="1">
        <v>392.39</v>
      </c>
      <c r="J322" s="1">
        <v>373.08</v>
      </c>
      <c r="O322" t="s">
        <v>30</v>
      </c>
      <c r="P322" t="s">
        <v>248</v>
      </c>
    </row>
    <row r="323" spans="1:16" x14ac:dyDescent="0.3">
      <c r="A323" t="s">
        <v>14</v>
      </c>
      <c r="B323" t="s">
        <v>247</v>
      </c>
      <c r="C323" t="s">
        <v>246</v>
      </c>
      <c r="D323" s="276" t="s">
        <v>43</v>
      </c>
      <c r="E323" t="s">
        <v>44</v>
      </c>
      <c r="F323" t="s">
        <v>3591</v>
      </c>
      <c r="G323" t="s">
        <v>3030</v>
      </c>
      <c r="H323" s="1">
        <v>0</v>
      </c>
      <c r="I323" s="1">
        <v>460.07</v>
      </c>
      <c r="J323" s="1">
        <v>14.21</v>
      </c>
      <c r="O323" t="s">
        <v>30</v>
      </c>
      <c r="P323" t="s">
        <v>248</v>
      </c>
    </row>
    <row r="324" spans="1:16" x14ac:dyDescent="0.3">
      <c r="A324" t="s">
        <v>69</v>
      </c>
      <c r="B324" t="s">
        <v>250</v>
      </c>
      <c r="C324" t="s">
        <v>249</v>
      </c>
      <c r="D324" s="276" t="s">
        <v>16</v>
      </c>
      <c r="E324" t="s">
        <v>17</v>
      </c>
      <c r="F324" t="s">
        <v>700</v>
      </c>
      <c r="G324" t="s">
        <v>3424</v>
      </c>
      <c r="H324" s="1">
        <v>10477.75</v>
      </c>
      <c r="I324" s="1">
        <v>5399.6699999999992</v>
      </c>
      <c r="J324" s="1">
        <v>2829.99</v>
      </c>
      <c r="K324" s="1">
        <v>1878</v>
      </c>
      <c r="L324" s="1">
        <v>1878</v>
      </c>
      <c r="O324" t="s">
        <v>13</v>
      </c>
      <c r="P324" t="s">
        <v>251</v>
      </c>
    </row>
    <row r="325" spans="1:16" x14ac:dyDescent="0.3">
      <c r="A325" t="s">
        <v>69</v>
      </c>
      <c r="B325" t="s">
        <v>250</v>
      </c>
      <c r="C325" t="s">
        <v>249</v>
      </c>
      <c r="D325" s="276" t="s">
        <v>18</v>
      </c>
      <c r="E325" t="s">
        <v>19</v>
      </c>
      <c r="F325" t="s">
        <v>701</v>
      </c>
      <c r="G325" t="s">
        <v>3435</v>
      </c>
      <c r="H325" s="1">
        <v>2471.34</v>
      </c>
      <c r="I325" s="1">
        <v>1570.8400000000001</v>
      </c>
      <c r="J325" s="1">
        <v>243.5</v>
      </c>
      <c r="K325" s="1">
        <v>1198.5</v>
      </c>
      <c r="L325" s="1">
        <v>1198.5</v>
      </c>
      <c r="O325" t="s">
        <v>13</v>
      </c>
      <c r="P325" t="s">
        <v>251</v>
      </c>
    </row>
    <row r="326" spans="1:16" x14ac:dyDescent="0.3">
      <c r="A326" t="s">
        <v>69</v>
      </c>
      <c r="B326" t="s">
        <v>250</v>
      </c>
      <c r="C326" t="s">
        <v>249</v>
      </c>
      <c r="D326" s="276" t="s">
        <v>20</v>
      </c>
      <c r="E326" t="s">
        <v>21</v>
      </c>
      <c r="F326" t="s">
        <v>702</v>
      </c>
      <c r="G326" t="s">
        <v>3441</v>
      </c>
      <c r="H326" s="1">
        <v>20797.260000000002</v>
      </c>
      <c r="I326" s="1">
        <v>40824.920000000006</v>
      </c>
      <c r="J326" s="1">
        <v>47075.389999999992</v>
      </c>
      <c r="K326" s="1">
        <v>38347.800000000003</v>
      </c>
      <c r="L326" s="1">
        <v>38347.800000000003</v>
      </c>
      <c r="O326" t="s">
        <v>13</v>
      </c>
      <c r="P326" t="s">
        <v>251</v>
      </c>
    </row>
    <row r="327" spans="1:16" x14ac:dyDescent="0.3">
      <c r="A327" t="s">
        <v>69</v>
      </c>
      <c r="B327" t="s">
        <v>250</v>
      </c>
      <c r="C327" t="s">
        <v>249</v>
      </c>
      <c r="D327" s="276" t="s">
        <v>112</v>
      </c>
      <c r="E327" t="s">
        <v>113</v>
      </c>
      <c r="F327" t="s">
        <v>703</v>
      </c>
      <c r="G327" t="s">
        <v>3461</v>
      </c>
      <c r="H327" s="1">
        <v>9543.41</v>
      </c>
      <c r="I327" s="1">
        <v>4966.84</v>
      </c>
      <c r="J327" s="1">
        <v>5506.96</v>
      </c>
      <c r="K327" s="1">
        <v>3977.3</v>
      </c>
      <c r="L327" s="1">
        <v>3977.3</v>
      </c>
      <c r="O327" t="s">
        <v>13</v>
      </c>
      <c r="P327" t="s">
        <v>251</v>
      </c>
    </row>
    <row r="328" spans="1:16" x14ac:dyDescent="0.3">
      <c r="A328" t="s">
        <v>69</v>
      </c>
      <c r="B328" t="s">
        <v>250</v>
      </c>
      <c r="C328" t="s">
        <v>249</v>
      </c>
      <c r="D328" s="276" t="s">
        <v>114</v>
      </c>
      <c r="E328" t="s">
        <v>115</v>
      </c>
      <c r="F328" t="s">
        <v>699</v>
      </c>
      <c r="G328" t="s">
        <v>3420</v>
      </c>
      <c r="H328" s="1">
        <v>14128.71</v>
      </c>
      <c r="I328" s="1">
        <v>14396.220000000001</v>
      </c>
      <c r="J328" s="1">
        <v>10651.41</v>
      </c>
      <c r="K328" s="1">
        <v>9240</v>
      </c>
      <c r="L328" s="1">
        <v>9240</v>
      </c>
      <c r="O328" t="s">
        <v>13</v>
      </c>
      <c r="P328" t="s">
        <v>251</v>
      </c>
    </row>
    <row r="329" spans="1:16" x14ac:dyDescent="0.3">
      <c r="A329" t="s">
        <v>69</v>
      </c>
      <c r="B329" t="s">
        <v>250</v>
      </c>
      <c r="C329" t="s">
        <v>249</v>
      </c>
      <c r="D329" s="276" t="s">
        <v>43</v>
      </c>
      <c r="E329" t="s">
        <v>44</v>
      </c>
      <c r="F329" t="s">
        <v>3592</v>
      </c>
      <c r="G329" t="s">
        <v>3459</v>
      </c>
      <c r="H329" s="1">
        <v>0</v>
      </c>
      <c r="I329" s="1">
        <v>0</v>
      </c>
      <c r="J329" s="1">
        <v>370.24</v>
      </c>
      <c r="O329" t="s">
        <v>13</v>
      </c>
      <c r="P329" t="s">
        <v>251</v>
      </c>
    </row>
    <row r="330" spans="1:16" x14ac:dyDescent="0.3">
      <c r="A330" t="s">
        <v>69</v>
      </c>
      <c r="B330" t="s">
        <v>253</v>
      </c>
      <c r="C330" t="s">
        <v>252</v>
      </c>
      <c r="D330" s="276" t="s">
        <v>16</v>
      </c>
      <c r="E330" t="s">
        <v>17</v>
      </c>
      <c r="F330" t="s">
        <v>705</v>
      </c>
      <c r="G330" t="s">
        <v>3481</v>
      </c>
      <c r="H330" s="1">
        <v>1543.7499999999998</v>
      </c>
      <c r="I330" s="1">
        <v>142.85</v>
      </c>
      <c r="J330" s="1">
        <v>1803.32</v>
      </c>
      <c r="K330" s="1">
        <v>5200</v>
      </c>
      <c r="L330" s="1">
        <v>5200</v>
      </c>
      <c r="O330" t="s">
        <v>13</v>
      </c>
      <c r="P330" t="s">
        <v>254</v>
      </c>
    </row>
    <row r="331" spans="1:16" x14ac:dyDescent="0.3">
      <c r="A331" t="s">
        <v>69</v>
      </c>
      <c r="B331" t="s">
        <v>253</v>
      </c>
      <c r="C331" t="s">
        <v>252</v>
      </c>
      <c r="D331" s="276" t="s">
        <v>20</v>
      </c>
      <c r="E331" t="s">
        <v>21</v>
      </c>
      <c r="F331" t="s">
        <v>706</v>
      </c>
      <c r="G331" t="s">
        <v>3491</v>
      </c>
      <c r="H331" s="1">
        <v>18819.98</v>
      </c>
      <c r="I331" s="1">
        <v>20779.990000000002</v>
      </c>
      <c r="J331" s="1">
        <v>10749.869999999999</v>
      </c>
      <c r="K331" s="1">
        <v>14813</v>
      </c>
      <c r="L331" s="1">
        <v>14813</v>
      </c>
      <c r="O331" t="s">
        <v>13</v>
      </c>
      <c r="P331" t="s">
        <v>254</v>
      </c>
    </row>
    <row r="332" spans="1:16" x14ac:dyDescent="0.3">
      <c r="A332" t="s">
        <v>69</v>
      </c>
      <c r="B332" t="s">
        <v>253</v>
      </c>
      <c r="C332" t="s">
        <v>252</v>
      </c>
      <c r="D332" s="276" t="s">
        <v>28</v>
      </c>
      <c r="E332" t="s">
        <v>29</v>
      </c>
      <c r="F332" t="s">
        <v>707</v>
      </c>
      <c r="G332" t="s">
        <v>3506</v>
      </c>
      <c r="H332" s="1">
        <v>1063.04</v>
      </c>
      <c r="I332" s="1">
        <v>694.24</v>
      </c>
      <c r="J332" s="1">
        <v>1281.17</v>
      </c>
      <c r="K332" s="1">
        <v>2161</v>
      </c>
      <c r="L332" s="1">
        <v>2161</v>
      </c>
      <c r="O332" t="s">
        <v>13</v>
      </c>
      <c r="P332" t="s">
        <v>254</v>
      </c>
    </row>
    <row r="333" spans="1:16" x14ac:dyDescent="0.3">
      <c r="A333" t="s">
        <v>69</v>
      </c>
      <c r="B333" t="s">
        <v>253</v>
      </c>
      <c r="C333" t="s">
        <v>252</v>
      </c>
      <c r="D333" s="276" t="s">
        <v>114</v>
      </c>
      <c r="E333" t="s">
        <v>115</v>
      </c>
      <c r="F333" t="s">
        <v>704</v>
      </c>
      <c r="G333" t="s">
        <v>3477</v>
      </c>
      <c r="H333" s="1">
        <v>1993.29</v>
      </c>
      <c r="I333" s="1">
        <v>8646.34</v>
      </c>
      <c r="J333" s="1">
        <v>9051.19</v>
      </c>
      <c r="K333" s="1">
        <v>3400</v>
      </c>
      <c r="L333" s="1">
        <v>3400</v>
      </c>
      <c r="O333" t="s">
        <v>13</v>
      </c>
      <c r="P333" t="s">
        <v>254</v>
      </c>
    </row>
    <row r="334" spans="1:16" x14ac:dyDescent="0.3">
      <c r="A334" t="s">
        <v>69</v>
      </c>
      <c r="B334" t="s">
        <v>253</v>
      </c>
      <c r="C334" t="s">
        <v>252</v>
      </c>
      <c r="D334" s="276" t="s">
        <v>18</v>
      </c>
      <c r="E334" t="s">
        <v>19</v>
      </c>
      <c r="F334" t="s">
        <v>3593</v>
      </c>
      <c r="G334" t="s">
        <v>3487</v>
      </c>
      <c r="H334" s="1">
        <v>1032.92</v>
      </c>
      <c r="I334" s="1">
        <v>941.82</v>
      </c>
      <c r="J334" s="1">
        <v>1023.7800000000001</v>
      </c>
      <c r="O334" t="s">
        <v>13</v>
      </c>
      <c r="P334" t="s">
        <v>254</v>
      </c>
    </row>
    <row r="335" spans="1:16" x14ac:dyDescent="0.3">
      <c r="A335" t="s">
        <v>69</v>
      </c>
      <c r="B335" t="s">
        <v>253</v>
      </c>
      <c r="C335" t="s">
        <v>252</v>
      </c>
      <c r="D335" s="276" t="s">
        <v>215</v>
      </c>
      <c r="E335" t="s">
        <v>216</v>
      </c>
      <c r="F335" t="s">
        <v>3594</v>
      </c>
      <c r="G335" t="s">
        <v>3502</v>
      </c>
      <c r="H335" s="1">
        <v>0</v>
      </c>
      <c r="I335" s="1">
        <v>500</v>
      </c>
      <c r="J335" s="1">
        <v>140</v>
      </c>
      <c r="O335" t="s">
        <v>13</v>
      </c>
      <c r="P335" t="s">
        <v>254</v>
      </c>
    </row>
    <row r="336" spans="1:16" x14ac:dyDescent="0.3">
      <c r="A336" t="s">
        <v>69</v>
      </c>
      <c r="B336" t="s">
        <v>253</v>
      </c>
      <c r="C336" t="s">
        <v>252</v>
      </c>
      <c r="D336" s="276" t="s">
        <v>43</v>
      </c>
      <c r="E336" t="s">
        <v>44</v>
      </c>
      <c r="F336" t="s">
        <v>3595</v>
      </c>
      <c r="G336" t="s">
        <v>3504</v>
      </c>
      <c r="H336" s="1">
        <v>0</v>
      </c>
      <c r="I336" s="1">
        <v>0</v>
      </c>
      <c r="J336" s="1">
        <v>1420.74</v>
      </c>
      <c r="O336" t="s">
        <v>13</v>
      </c>
      <c r="P336" t="s">
        <v>254</v>
      </c>
    </row>
    <row r="337" spans="3:12" x14ac:dyDescent="0.3">
      <c r="C337" t="s">
        <v>255</v>
      </c>
      <c r="H337" s="1">
        <v>3273699.6400000006</v>
      </c>
      <c r="I337" s="1">
        <v>3374704.48</v>
      </c>
      <c r="J337" s="1">
        <v>3175269.6700000004</v>
      </c>
      <c r="K337" s="1">
        <v>6897180.9499999993</v>
      </c>
      <c r="L337" s="1">
        <v>6897180.9499999993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2F0E-178A-4EF5-9CCF-F754CCF541D8}">
  <sheetPr>
    <tabColor rgb="FFFFFF00"/>
  </sheetPr>
  <dimension ref="A1:L1979"/>
  <sheetViews>
    <sheetView topLeftCell="D1569" zoomScale="113" workbookViewId="0">
      <selection activeCell="F1583" sqref="F1583"/>
    </sheetView>
  </sheetViews>
  <sheetFormatPr defaultRowHeight="14.4" x14ac:dyDescent="0.3"/>
  <cols>
    <col min="4" max="4" width="16" customWidth="1"/>
    <col min="5" max="5" width="15.33203125" customWidth="1"/>
    <col min="6" max="8" width="14.88671875" style="1" bestFit="1" customWidth="1"/>
    <col min="9" max="9" width="8.88671875" style="15"/>
    <col min="10" max="10" width="19" style="1" customWidth="1"/>
    <col min="11" max="12" width="15" style="1" bestFit="1" customWidth="1"/>
  </cols>
  <sheetData>
    <row r="1" spans="1:12" x14ac:dyDescent="0.3">
      <c r="D1" t="s">
        <v>722</v>
      </c>
    </row>
    <row r="3" spans="1:12" x14ac:dyDescent="0.3">
      <c r="A3" t="s">
        <v>256</v>
      </c>
      <c r="F3" s="1" t="s">
        <v>257</v>
      </c>
    </row>
    <row r="4" spans="1:12" x14ac:dyDescent="0.3">
      <c r="A4" t="s">
        <v>717</v>
      </c>
      <c r="B4" t="s">
        <v>2</v>
      </c>
      <c r="C4" t="s">
        <v>4</v>
      </c>
      <c r="E4" t="s">
        <v>716</v>
      </c>
      <c r="F4" s="1" t="s">
        <v>259</v>
      </c>
      <c r="G4" s="1" t="s">
        <v>260</v>
      </c>
      <c r="H4" s="1" t="s">
        <v>261</v>
      </c>
    </row>
    <row r="5" spans="1:12" x14ac:dyDescent="0.3">
      <c r="A5" t="s">
        <v>718</v>
      </c>
      <c r="B5" t="s">
        <v>59</v>
      </c>
      <c r="C5" t="s">
        <v>154</v>
      </c>
      <c r="D5" t="s">
        <v>1421</v>
      </c>
      <c r="E5" t="s">
        <v>1422</v>
      </c>
      <c r="F5" s="1">
        <v>800</v>
      </c>
      <c r="J5"/>
      <c r="K5"/>
      <c r="L5"/>
    </row>
    <row r="6" spans="1:12" x14ac:dyDescent="0.3">
      <c r="A6" t="s">
        <v>718</v>
      </c>
      <c r="B6" t="s">
        <v>59</v>
      </c>
      <c r="C6" t="s">
        <v>156</v>
      </c>
      <c r="D6" t="s">
        <v>1423</v>
      </c>
      <c r="E6" t="s">
        <v>1422</v>
      </c>
      <c r="F6" s="1">
        <v>68</v>
      </c>
      <c r="G6" s="1">
        <v>66.5</v>
      </c>
      <c r="H6" s="1">
        <v>63.5</v>
      </c>
      <c r="J6"/>
      <c r="K6"/>
      <c r="L6"/>
    </row>
    <row r="7" spans="1:12" x14ac:dyDescent="0.3">
      <c r="A7" t="s">
        <v>718</v>
      </c>
      <c r="B7" t="s">
        <v>59</v>
      </c>
      <c r="C7" t="s">
        <v>270</v>
      </c>
      <c r="D7" t="s">
        <v>1424</v>
      </c>
      <c r="E7" t="s">
        <v>1422</v>
      </c>
      <c r="F7" s="1">
        <v>504</v>
      </c>
      <c r="G7" s="1">
        <v>374.94</v>
      </c>
      <c r="H7" s="1">
        <v>522.27</v>
      </c>
      <c r="J7"/>
      <c r="K7"/>
      <c r="L7"/>
    </row>
    <row r="8" spans="1:12" x14ac:dyDescent="0.3">
      <c r="A8" t="s">
        <v>718</v>
      </c>
      <c r="B8" t="s">
        <v>59</v>
      </c>
      <c r="C8" t="s">
        <v>11</v>
      </c>
      <c r="D8" t="s">
        <v>465</v>
      </c>
      <c r="E8" t="s">
        <v>1422</v>
      </c>
      <c r="F8" s="1">
        <v>0</v>
      </c>
      <c r="G8" s="1">
        <v>0</v>
      </c>
      <c r="H8" s="1">
        <v>0</v>
      </c>
      <c r="J8"/>
      <c r="K8"/>
      <c r="L8"/>
    </row>
    <row r="9" spans="1:12" x14ac:dyDescent="0.3">
      <c r="A9" t="s">
        <v>718</v>
      </c>
      <c r="B9" t="s">
        <v>59</v>
      </c>
      <c r="C9" t="s">
        <v>272</v>
      </c>
      <c r="D9" t="s">
        <v>1425</v>
      </c>
      <c r="E9" t="s">
        <v>1426</v>
      </c>
      <c r="H9" s="1">
        <v>4.95</v>
      </c>
      <c r="J9"/>
      <c r="K9"/>
      <c r="L9"/>
    </row>
    <row r="10" spans="1:12" x14ac:dyDescent="0.3">
      <c r="A10" t="s">
        <v>718</v>
      </c>
      <c r="B10" t="s">
        <v>59</v>
      </c>
      <c r="C10" t="s">
        <v>273</v>
      </c>
      <c r="D10" t="s">
        <v>1427</v>
      </c>
      <c r="E10" t="s">
        <v>1426</v>
      </c>
      <c r="G10" s="1">
        <v>210.76</v>
      </c>
      <c r="H10" s="1">
        <v>592.34</v>
      </c>
      <c r="J10"/>
      <c r="K10"/>
      <c r="L10"/>
    </row>
    <row r="11" spans="1:12" x14ac:dyDescent="0.3">
      <c r="A11" t="s">
        <v>718</v>
      </c>
      <c r="B11" t="s">
        <v>59</v>
      </c>
      <c r="C11" t="s">
        <v>184</v>
      </c>
      <c r="D11" t="s">
        <v>1428</v>
      </c>
      <c r="E11" t="s">
        <v>1426</v>
      </c>
      <c r="F11" s="1">
        <v>98</v>
      </c>
      <c r="J11"/>
      <c r="K11"/>
      <c r="L11"/>
    </row>
    <row r="12" spans="1:12" x14ac:dyDescent="0.3">
      <c r="A12" t="s">
        <v>718</v>
      </c>
      <c r="B12" t="s">
        <v>59</v>
      </c>
      <c r="C12" t="s">
        <v>275</v>
      </c>
      <c r="D12" t="s">
        <v>1429</v>
      </c>
      <c r="E12" t="s">
        <v>1426</v>
      </c>
      <c r="F12" s="1">
        <v>8.5</v>
      </c>
      <c r="H12" s="1">
        <v>249.94</v>
      </c>
      <c r="J12"/>
      <c r="K12"/>
      <c r="L12"/>
    </row>
    <row r="13" spans="1:12" x14ac:dyDescent="0.3">
      <c r="A13" t="s">
        <v>718</v>
      </c>
      <c r="B13" t="s">
        <v>59</v>
      </c>
      <c r="C13" t="s">
        <v>276</v>
      </c>
      <c r="D13" t="s">
        <v>1430</v>
      </c>
      <c r="E13" t="s">
        <v>1426</v>
      </c>
      <c r="F13" s="1">
        <v>2020.39</v>
      </c>
      <c r="J13"/>
      <c r="K13"/>
      <c r="L13"/>
    </row>
    <row r="14" spans="1:12" x14ac:dyDescent="0.3">
      <c r="A14" t="s">
        <v>718</v>
      </c>
      <c r="B14" t="s">
        <v>59</v>
      </c>
      <c r="C14" t="s">
        <v>277</v>
      </c>
      <c r="D14" t="s">
        <v>1431</v>
      </c>
      <c r="E14" t="s">
        <v>1426</v>
      </c>
      <c r="F14" s="1">
        <v>0</v>
      </c>
      <c r="G14" s="1">
        <v>205.16</v>
      </c>
      <c r="H14" s="1">
        <v>-205.16</v>
      </c>
      <c r="J14"/>
      <c r="K14"/>
    </row>
    <row r="15" spans="1:12" x14ac:dyDescent="0.3">
      <c r="A15" t="s">
        <v>718</v>
      </c>
      <c r="B15" t="s">
        <v>59</v>
      </c>
      <c r="C15" t="s">
        <v>322</v>
      </c>
      <c r="D15" t="s">
        <v>1432</v>
      </c>
      <c r="E15" t="s">
        <v>1426</v>
      </c>
      <c r="F15" s="1">
        <v>2350</v>
      </c>
      <c r="G15" s="1">
        <v>7.12</v>
      </c>
      <c r="J15"/>
      <c r="K15"/>
    </row>
    <row r="16" spans="1:12" x14ac:dyDescent="0.3">
      <c r="A16" t="s">
        <v>718</v>
      </c>
      <c r="B16" t="s">
        <v>59</v>
      </c>
      <c r="C16" t="s">
        <v>279</v>
      </c>
      <c r="D16" t="s">
        <v>1433</v>
      </c>
      <c r="E16" t="s">
        <v>1426</v>
      </c>
      <c r="G16" s="1">
        <v>13</v>
      </c>
      <c r="J16"/>
      <c r="K16"/>
    </row>
    <row r="17" spans="1:11" x14ac:dyDescent="0.3">
      <c r="A17" t="s">
        <v>718</v>
      </c>
      <c r="B17" t="s">
        <v>59</v>
      </c>
      <c r="C17" t="s">
        <v>300</v>
      </c>
      <c r="D17" t="s">
        <v>1434</v>
      </c>
      <c r="E17" t="s">
        <v>1426</v>
      </c>
      <c r="F17" s="1">
        <v>6000</v>
      </c>
      <c r="G17" s="1">
        <v>5979.5</v>
      </c>
      <c r="H17" s="1">
        <v>5666</v>
      </c>
      <c r="J17"/>
      <c r="K17"/>
    </row>
    <row r="18" spans="1:11" x14ac:dyDescent="0.3">
      <c r="A18" t="s">
        <v>718</v>
      </c>
      <c r="B18" t="s">
        <v>59</v>
      </c>
      <c r="C18" t="s">
        <v>364</v>
      </c>
      <c r="D18" t="s">
        <v>1435</v>
      </c>
      <c r="E18" t="s">
        <v>1426</v>
      </c>
      <c r="F18" s="1">
        <v>163.30000000000001</v>
      </c>
      <c r="G18" s="1">
        <v>102.9</v>
      </c>
      <c r="H18" s="1">
        <v>341.6</v>
      </c>
      <c r="J18"/>
      <c r="K18"/>
    </row>
    <row r="19" spans="1:11" x14ac:dyDescent="0.3">
      <c r="A19" t="s">
        <v>718</v>
      </c>
      <c r="B19" t="s">
        <v>59</v>
      </c>
      <c r="C19" t="s">
        <v>360</v>
      </c>
      <c r="D19" t="s">
        <v>1436</v>
      </c>
      <c r="E19" t="s">
        <v>1426</v>
      </c>
      <c r="F19" s="1">
        <v>143.84</v>
      </c>
      <c r="G19" s="1">
        <v>99.88</v>
      </c>
      <c r="H19" s="1">
        <v>293.75</v>
      </c>
      <c r="J19"/>
      <c r="K19"/>
    </row>
    <row r="20" spans="1:11" x14ac:dyDescent="0.3">
      <c r="A20" t="s">
        <v>718</v>
      </c>
      <c r="B20" t="s">
        <v>59</v>
      </c>
      <c r="C20" t="s">
        <v>16</v>
      </c>
      <c r="D20" t="s">
        <v>466</v>
      </c>
      <c r="E20" t="s">
        <v>1426</v>
      </c>
      <c r="F20" s="1">
        <v>0</v>
      </c>
      <c r="G20" s="1">
        <v>0</v>
      </c>
      <c r="H20" s="1">
        <v>0</v>
      </c>
      <c r="J20"/>
      <c r="K20"/>
    </row>
    <row r="21" spans="1:11" x14ac:dyDescent="0.3">
      <c r="A21" t="s">
        <v>718</v>
      </c>
      <c r="B21" t="s">
        <v>59</v>
      </c>
      <c r="C21" t="s">
        <v>222</v>
      </c>
      <c r="D21" t="s">
        <v>1437</v>
      </c>
      <c r="E21" t="s">
        <v>1438</v>
      </c>
      <c r="F21" s="1">
        <v>108.75</v>
      </c>
      <c r="G21" s="1">
        <v>144.78</v>
      </c>
      <c r="H21" s="1">
        <v>88.43</v>
      </c>
      <c r="J21"/>
      <c r="K21"/>
    </row>
    <row r="22" spans="1:11" x14ac:dyDescent="0.3">
      <c r="A22" t="s">
        <v>718</v>
      </c>
      <c r="B22" t="s">
        <v>59</v>
      </c>
      <c r="C22" t="s">
        <v>365</v>
      </c>
      <c r="D22" t="s">
        <v>1439</v>
      </c>
      <c r="E22" t="s">
        <v>1438</v>
      </c>
      <c r="H22" s="1">
        <v>62.35</v>
      </c>
      <c r="J22"/>
      <c r="K22"/>
    </row>
    <row r="23" spans="1:11" x14ac:dyDescent="0.3">
      <c r="A23" t="s">
        <v>718</v>
      </c>
      <c r="B23" t="s">
        <v>59</v>
      </c>
      <c r="C23" t="s">
        <v>303</v>
      </c>
      <c r="D23" t="s">
        <v>1440</v>
      </c>
      <c r="E23" t="s">
        <v>1438</v>
      </c>
      <c r="G23" s="1">
        <v>40</v>
      </c>
      <c r="H23" s="1">
        <v>159</v>
      </c>
      <c r="J23"/>
      <c r="K23"/>
    </row>
    <row r="24" spans="1:11" x14ac:dyDescent="0.3">
      <c r="A24" t="s">
        <v>718</v>
      </c>
      <c r="B24" t="s">
        <v>59</v>
      </c>
      <c r="C24" t="s">
        <v>313</v>
      </c>
      <c r="D24" t="s">
        <v>1441</v>
      </c>
      <c r="E24" t="s">
        <v>1438</v>
      </c>
      <c r="F24" s="1">
        <v>480.12</v>
      </c>
      <c r="G24" s="1">
        <v>480.12</v>
      </c>
      <c r="H24" s="1">
        <v>512.08000000000004</v>
      </c>
      <c r="J24"/>
      <c r="K24"/>
    </row>
    <row r="25" spans="1:11" x14ac:dyDescent="0.3">
      <c r="A25" t="s">
        <v>718</v>
      </c>
      <c r="B25" t="s">
        <v>59</v>
      </c>
      <c r="C25" t="s">
        <v>336</v>
      </c>
      <c r="D25" t="s">
        <v>1442</v>
      </c>
      <c r="E25" t="s">
        <v>1438</v>
      </c>
      <c r="F25" s="1">
        <v>863.88</v>
      </c>
      <c r="G25" s="1">
        <v>912.88</v>
      </c>
      <c r="H25" s="1">
        <v>791.91</v>
      </c>
      <c r="J25"/>
      <c r="K25"/>
    </row>
    <row r="26" spans="1:11" x14ac:dyDescent="0.3">
      <c r="A26" t="s">
        <v>718</v>
      </c>
      <c r="B26" t="s">
        <v>59</v>
      </c>
      <c r="C26" t="s">
        <v>18</v>
      </c>
      <c r="D26" t="s">
        <v>467</v>
      </c>
      <c r="E26" t="s">
        <v>1438</v>
      </c>
      <c r="F26" s="1">
        <v>0</v>
      </c>
      <c r="G26" s="1">
        <v>0</v>
      </c>
      <c r="H26" s="1">
        <v>0</v>
      </c>
      <c r="J26"/>
      <c r="K26"/>
    </row>
    <row r="27" spans="1:11" x14ac:dyDescent="0.3">
      <c r="A27" t="s">
        <v>718</v>
      </c>
      <c r="B27" t="s">
        <v>59</v>
      </c>
      <c r="C27" t="s">
        <v>54</v>
      </c>
      <c r="D27" t="s">
        <v>1443</v>
      </c>
      <c r="E27" t="s">
        <v>1438</v>
      </c>
      <c r="F27" s="1">
        <v>1368</v>
      </c>
      <c r="G27" s="1">
        <v>1584</v>
      </c>
      <c r="H27" s="1">
        <v>1452</v>
      </c>
      <c r="J27"/>
      <c r="K27"/>
    </row>
    <row r="28" spans="1:11" x14ac:dyDescent="0.3">
      <c r="A28" t="s">
        <v>718</v>
      </c>
      <c r="B28" t="s">
        <v>59</v>
      </c>
      <c r="C28" t="s">
        <v>337</v>
      </c>
      <c r="D28" t="s">
        <v>1444</v>
      </c>
      <c r="E28" t="s">
        <v>1438</v>
      </c>
      <c r="F28" s="1">
        <v>32.229999999999997</v>
      </c>
      <c r="J28"/>
      <c r="K28"/>
    </row>
    <row r="29" spans="1:11" x14ac:dyDescent="0.3">
      <c r="A29" t="s">
        <v>718</v>
      </c>
      <c r="B29" t="s">
        <v>59</v>
      </c>
      <c r="C29" t="s">
        <v>282</v>
      </c>
      <c r="D29" t="s">
        <v>1445</v>
      </c>
      <c r="E29" t="s">
        <v>1446</v>
      </c>
      <c r="F29" s="1">
        <v>1537</v>
      </c>
      <c r="G29" s="1">
        <v>443</v>
      </c>
      <c r="H29" s="1">
        <v>181.5</v>
      </c>
      <c r="J29"/>
      <c r="K29"/>
    </row>
    <row r="30" spans="1:11" x14ac:dyDescent="0.3">
      <c r="A30" t="s">
        <v>718</v>
      </c>
      <c r="B30" t="s">
        <v>59</v>
      </c>
      <c r="C30" t="s">
        <v>284</v>
      </c>
      <c r="D30" t="s">
        <v>1447</v>
      </c>
      <c r="E30" t="s">
        <v>1446</v>
      </c>
      <c r="F30" s="1">
        <v>3427.53</v>
      </c>
      <c r="G30" s="1">
        <v>3188.33</v>
      </c>
      <c r="H30" s="1">
        <v>708.31</v>
      </c>
      <c r="J30"/>
      <c r="K30"/>
    </row>
    <row r="31" spans="1:11" x14ac:dyDescent="0.3">
      <c r="A31" t="s">
        <v>718</v>
      </c>
      <c r="B31" t="s">
        <v>59</v>
      </c>
      <c r="C31" t="s">
        <v>286</v>
      </c>
      <c r="D31" t="s">
        <v>1448</v>
      </c>
      <c r="E31" t="s">
        <v>1446</v>
      </c>
      <c r="F31" s="1">
        <v>959.7</v>
      </c>
      <c r="G31" s="1">
        <v>1438.2</v>
      </c>
      <c r="H31" s="1">
        <v>1056.2</v>
      </c>
      <c r="J31"/>
      <c r="K31"/>
    </row>
    <row r="32" spans="1:11" x14ac:dyDescent="0.3">
      <c r="A32" t="s">
        <v>718</v>
      </c>
      <c r="B32" t="s">
        <v>59</v>
      </c>
      <c r="C32" t="s">
        <v>287</v>
      </c>
      <c r="D32" t="s">
        <v>1449</v>
      </c>
      <c r="E32" t="s">
        <v>1446</v>
      </c>
      <c r="F32" s="1">
        <v>305.10000000000002</v>
      </c>
      <c r="G32" s="1">
        <v>583.97</v>
      </c>
      <c r="H32" s="1">
        <v>556.85</v>
      </c>
      <c r="J32"/>
      <c r="K32"/>
    </row>
    <row r="33" spans="1:11" x14ac:dyDescent="0.3">
      <c r="A33" t="s">
        <v>718</v>
      </c>
      <c r="B33" t="s">
        <v>59</v>
      </c>
      <c r="C33" t="s">
        <v>289</v>
      </c>
      <c r="D33" t="s">
        <v>1450</v>
      </c>
      <c r="E33" t="s">
        <v>1446</v>
      </c>
      <c r="F33" s="1">
        <v>2725.72</v>
      </c>
      <c r="G33" s="1">
        <v>1650.72</v>
      </c>
      <c r="H33" s="1">
        <v>1977.32</v>
      </c>
      <c r="J33"/>
      <c r="K33"/>
    </row>
    <row r="34" spans="1:11" x14ac:dyDescent="0.3">
      <c r="A34" t="s">
        <v>718</v>
      </c>
      <c r="B34" t="s">
        <v>59</v>
      </c>
      <c r="C34" t="s">
        <v>321</v>
      </c>
      <c r="D34" t="s">
        <v>1451</v>
      </c>
      <c r="E34" t="s">
        <v>1446</v>
      </c>
      <c r="G34" s="1">
        <v>59.62</v>
      </c>
      <c r="J34"/>
      <c r="K34"/>
    </row>
    <row r="35" spans="1:11" x14ac:dyDescent="0.3">
      <c r="A35" t="s">
        <v>718</v>
      </c>
      <c r="B35" t="s">
        <v>59</v>
      </c>
      <c r="C35" t="s">
        <v>293</v>
      </c>
      <c r="D35" t="s">
        <v>1452</v>
      </c>
      <c r="E35" t="s">
        <v>1446</v>
      </c>
      <c r="G35" s="1">
        <v>192.59</v>
      </c>
      <c r="H35" s="1">
        <v>201.16</v>
      </c>
      <c r="J35"/>
      <c r="K35"/>
    </row>
    <row r="36" spans="1:11" x14ac:dyDescent="0.3">
      <c r="A36" t="s">
        <v>718</v>
      </c>
      <c r="B36" t="s">
        <v>59</v>
      </c>
      <c r="C36" t="s">
        <v>20</v>
      </c>
      <c r="D36" t="s">
        <v>468</v>
      </c>
      <c r="E36" t="s">
        <v>1446</v>
      </c>
      <c r="F36" s="1">
        <v>0</v>
      </c>
      <c r="G36" s="1">
        <v>0</v>
      </c>
      <c r="H36" s="1">
        <v>0</v>
      </c>
      <c r="J36"/>
      <c r="K36"/>
    </row>
    <row r="37" spans="1:11" x14ac:dyDescent="0.3">
      <c r="A37" t="s">
        <v>718</v>
      </c>
      <c r="B37" t="s">
        <v>59</v>
      </c>
      <c r="C37" t="s">
        <v>295</v>
      </c>
      <c r="D37" t="s">
        <v>1453</v>
      </c>
      <c r="E37" t="s">
        <v>1454</v>
      </c>
      <c r="F37" s="1">
        <v>159.1</v>
      </c>
      <c r="H37" s="1">
        <v>167</v>
      </c>
      <c r="J37"/>
      <c r="K37"/>
    </row>
    <row r="38" spans="1:11" x14ac:dyDescent="0.3">
      <c r="A38" t="s">
        <v>718</v>
      </c>
      <c r="B38" t="s">
        <v>59</v>
      </c>
      <c r="C38" t="s">
        <v>298</v>
      </c>
      <c r="D38" t="s">
        <v>1455</v>
      </c>
      <c r="E38" t="s">
        <v>1454</v>
      </c>
      <c r="F38" s="1">
        <v>2800.05</v>
      </c>
      <c r="G38" s="1">
        <v>4140.55</v>
      </c>
      <c r="H38" s="1">
        <v>2382.0500000000002</v>
      </c>
      <c r="J38"/>
      <c r="K38"/>
    </row>
    <row r="39" spans="1:11" x14ac:dyDescent="0.3">
      <c r="A39" t="s">
        <v>718</v>
      </c>
      <c r="B39" t="s">
        <v>59</v>
      </c>
      <c r="C39" t="s">
        <v>28</v>
      </c>
      <c r="D39" t="s">
        <v>469</v>
      </c>
      <c r="E39" t="s">
        <v>1454</v>
      </c>
      <c r="F39" s="1">
        <v>0</v>
      </c>
      <c r="G39" s="1">
        <v>0</v>
      </c>
      <c r="H39" s="1">
        <v>0</v>
      </c>
      <c r="J39"/>
      <c r="K39"/>
    </row>
    <row r="40" spans="1:11" x14ac:dyDescent="0.3">
      <c r="A40" t="s">
        <v>718</v>
      </c>
      <c r="B40" t="s">
        <v>123</v>
      </c>
      <c r="C40" t="s">
        <v>275</v>
      </c>
      <c r="D40" t="s">
        <v>1456</v>
      </c>
      <c r="E40" t="s">
        <v>1457</v>
      </c>
      <c r="F40" s="1">
        <v>0</v>
      </c>
      <c r="J40"/>
      <c r="K40"/>
    </row>
    <row r="41" spans="1:11" x14ac:dyDescent="0.3">
      <c r="A41" t="s">
        <v>718</v>
      </c>
      <c r="B41" t="s">
        <v>123</v>
      </c>
      <c r="C41" t="s">
        <v>302</v>
      </c>
      <c r="D41" t="s">
        <v>1458</v>
      </c>
      <c r="E41" t="s">
        <v>1457</v>
      </c>
      <c r="F41" s="1">
        <v>0</v>
      </c>
      <c r="J41"/>
      <c r="K41"/>
    </row>
    <row r="42" spans="1:11" x14ac:dyDescent="0.3">
      <c r="A42" t="s">
        <v>718</v>
      </c>
      <c r="B42" t="s">
        <v>123</v>
      </c>
      <c r="C42" t="s">
        <v>16</v>
      </c>
      <c r="D42" t="s">
        <v>537</v>
      </c>
      <c r="E42" t="s">
        <v>1457</v>
      </c>
      <c r="F42" s="1">
        <v>0</v>
      </c>
      <c r="G42" s="1">
        <v>0</v>
      </c>
      <c r="H42" s="1">
        <v>0</v>
      </c>
      <c r="J42"/>
      <c r="K42"/>
    </row>
    <row r="43" spans="1:11" x14ac:dyDescent="0.3">
      <c r="A43" t="s">
        <v>718</v>
      </c>
      <c r="B43" t="s">
        <v>123</v>
      </c>
      <c r="C43" t="s">
        <v>222</v>
      </c>
      <c r="D43" t="s">
        <v>1459</v>
      </c>
      <c r="E43" t="s">
        <v>1460</v>
      </c>
      <c r="G43" s="1">
        <v>66.150000000000006</v>
      </c>
      <c r="J43"/>
      <c r="K43"/>
    </row>
    <row r="44" spans="1:11" x14ac:dyDescent="0.3">
      <c r="A44" t="s">
        <v>718</v>
      </c>
      <c r="B44" t="s">
        <v>123</v>
      </c>
      <c r="C44" t="s">
        <v>281</v>
      </c>
      <c r="D44" t="s">
        <v>1461</v>
      </c>
      <c r="E44" t="s">
        <v>1462</v>
      </c>
      <c r="F44" s="1">
        <v>169.78</v>
      </c>
      <c r="G44" s="1">
        <v>431.08</v>
      </c>
      <c r="H44" s="1">
        <v>37.32</v>
      </c>
      <c r="J44"/>
      <c r="K44"/>
    </row>
    <row r="45" spans="1:11" x14ac:dyDescent="0.3">
      <c r="A45" t="s">
        <v>718</v>
      </c>
      <c r="B45" t="s">
        <v>123</v>
      </c>
      <c r="C45" t="s">
        <v>282</v>
      </c>
      <c r="D45" t="s">
        <v>1463</v>
      </c>
      <c r="E45" t="s">
        <v>1462</v>
      </c>
      <c r="F45" s="1">
        <v>241.15</v>
      </c>
      <c r="G45" s="1">
        <v>53</v>
      </c>
      <c r="H45" s="1">
        <v>14.5</v>
      </c>
      <c r="J45"/>
      <c r="K45"/>
    </row>
    <row r="46" spans="1:11" x14ac:dyDescent="0.3">
      <c r="A46" t="s">
        <v>718</v>
      </c>
      <c r="B46" t="s">
        <v>123</v>
      </c>
      <c r="C46" t="s">
        <v>284</v>
      </c>
      <c r="D46" t="s">
        <v>1464</v>
      </c>
      <c r="E46" t="s">
        <v>1462</v>
      </c>
      <c r="F46" s="1">
        <v>363.38</v>
      </c>
      <c r="G46" s="1">
        <v>443.58</v>
      </c>
      <c r="H46" s="1">
        <v>64.010000000000005</v>
      </c>
      <c r="J46"/>
      <c r="K46"/>
    </row>
    <row r="47" spans="1:11" x14ac:dyDescent="0.3">
      <c r="A47" t="s">
        <v>718</v>
      </c>
      <c r="B47" t="s">
        <v>123</v>
      </c>
      <c r="C47" t="s">
        <v>20</v>
      </c>
      <c r="D47" t="s">
        <v>538</v>
      </c>
      <c r="E47" t="s">
        <v>1462</v>
      </c>
      <c r="F47" s="1">
        <v>0</v>
      </c>
      <c r="G47" s="1">
        <v>0</v>
      </c>
      <c r="H47" s="1">
        <v>0</v>
      </c>
      <c r="J47"/>
      <c r="K47"/>
    </row>
    <row r="48" spans="1:11" x14ac:dyDescent="0.3">
      <c r="A48" t="s">
        <v>718</v>
      </c>
      <c r="B48" t="s">
        <v>123</v>
      </c>
      <c r="C48" t="s">
        <v>295</v>
      </c>
      <c r="D48" t="s">
        <v>1465</v>
      </c>
      <c r="E48" t="s">
        <v>1466</v>
      </c>
      <c r="F48" s="1">
        <v>276</v>
      </c>
      <c r="J48"/>
      <c r="K48"/>
    </row>
    <row r="49" spans="1:12" x14ac:dyDescent="0.3">
      <c r="A49" t="s">
        <v>718</v>
      </c>
      <c r="B49" t="s">
        <v>176</v>
      </c>
      <c r="C49" t="s">
        <v>158</v>
      </c>
      <c r="D49" t="s">
        <v>587</v>
      </c>
      <c r="E49" t="s">
        <v>1467</v>
      </c>
      <c r="F49" s="1">
        <v>28360</v>
      </c>
      <c r="G49" s="1">
        <v>29329</v>
      </c>
      <c r="H49" s="1">
        <v>24779</v>
      </c>
      <c r="J49"/>
      <c r="K49"/>
    </row>
    <row r="50" spans="1:12" x14ac:dyDescent="0.3">
      <c r="A50" t="s">
        <v>718</v>
      </c>
      <c r="B50" t="s">
        <v>179</v>
      </c>
      <c r="C50" t="s">
        <v>154</v>
      </c>
      <c r="D50" t="s">
        <v>1480</v>
      </c>
      <c r="E50" t="s">
        <v>1481</v>
      </c>
      <c r="G50" s="1">
        <v>5246.29</v>
      </c>
      <c r="H50" s="1">
        <v>1983</v>
      </c>
      <c r="J50"/>
      <c r="K50"/>
    </row>
    <row r="51" spans="1:12" x14ac:dyDescent="0.3">
      <c r="A51" t="s">
        <v>718</v>
      </c>
      <c r="B51" t="s">
        <v>179</v>
      </c>
      <c r="C51" t="s">
        <v>379</v>
      </c>
      <c r="D51" t="s">
        <v>1482</v>
      </c>
      <c r="E51" t="s">
        <v>1481</v>
      </c>
      <c r="H51" s="1">
        <v>390</v>
      </c>
      <c r="J51"/>
      <c r="K51"/>
    </row>
    <row r="52" spans="1:12" x14ac:dyDescent="0.3">
      <c r="A52" t="s">
        <v>718</v>
      </c>
      <c r="B52" t="s">
        <v>179</v>
      </c>
      <c r="C52" t="s">
        <v>301</v>
      </c>
      <c r="D52" t="s">
        <v>1483</v>
      </c>
      <c r="E52" t="s">
        <v>1481</v>
      </c>
      <c r="G52" s="1">
        <v>30</v>
      </c>
      <c r="J52"/>
      <c r="K52"/>
    </row>
    <row r="53" spans="1:12" x14ac:dyDescent="0.3">
      <c r="A53" t="s">
        <v>718</v>
      </c>
      <c r="B53" t="s">
        <v>179</v>
      </c>
      <c r="C53" t="s">
        <v>270</v>
      </c>
      <c r="D53" t="s">
        <v>1484</v>
      </c>
      <c r="E53" t="s">
        <v>1481</v>
      </c>
      <c r="G53" s="1">
        <v>112.5</v>
      </c>
      <c r="J53"/>
      <c r="K53"/>
    </row>
    <row r="54" spans="1:12" x14ac:dyDescent="0.3">
      <c r="A54" t="s">
        <v>718</v>
      </c>
      <c r="B54" t="s">
        <v>179</v>
      </c>
      <c r="C54" t="s">
        <v>11</v>
      </c>
      <c r="D54" t="s">
        <v>588</v>
      </c>
      <c r="E54" t="s">
        <v>1481</v>
      </c>
      <c r="F54" s="1">
        <v>0</v>
      </c>
      <c r="G54" s="1">
        <v>0</v>
      </c>
      <c r="H54" s="1">
        <v>0</v>
      </c>
      <c r="J54"/>
      <c r="K54"/>
    </row>
    <row r="55" spans="1:12" x14ac:dyDescent="0.3">
      <c r="A55" t="s">
        <v>718</v>
      </c>
      <c r="B55" t="s">
        <v>179</v>
      </c>
      <c r="C55" t="s">
        <v>272</v>
      </c>
      <c r="D55" t="s">
        <v>1485</v>
      </c>
      <c r="E55" t="s">
        <v>1486</v>
      </c>
      <c r="G55" s="1">
        <v>3520</v>
      </c>
      <c r="J55"/>
      <c r="K55"/>
    </row>
    <row r="56" spans="1:12" x14ac:dyDescent="0.3">
      <c r="A56" t="s">
        <v>718</v>
      </c>
      <c r="B56" t="s">
        <v>179</v>
      </c>
      <c r="C56" t="s">
        <v>273</v>
      </c>
      <c r="D56" t="s">
        <v>1487</v>
      </c>
      <c r="E56" t="s">
        <v>1486</v>
      </c>
      <c r="F56" s="1">
        <v>695.75</v>
      </c>
      <c r="G56" s="1">
        <v>3902.74</v>
      </c>
      <c r="J56"/>
      <c r="K56"/>
    </row>
    <row r="57" spans="1:12" x14ac:dyDescent="0.3">
      <c r="A57" t="s">
        <v>718</v>
      </c>
      <c r="B57" t="s">
        <v>179</v>
      </c>
      <c r="C57" t="s">
        <v>184</v>
      </c>
      <c r="D57" t="s">
        <v>1488</v>
      </c>
      <c r="E57" t="s">
        <v>1486</v>
      </c>
      <c r="F57" s="1">
        <v>396</v>
      </c>
      <c r="G57" s="1">
        <v>635.59</v>
      </c>
      <c r="J57"/>
      <c r="K57"/>
    </row>
    <row r="58" spans="1:12" x14ac:dyDescent="0.3">
      <c r="A58" t="s">
        <v>718</v>
      </c>
      <c r="B58" t="s">
        <v>179</v>
      </c>
      <c r="C58" t="s">
        <v>275</v>
      </c>
      <c r="D58" t="s">
        <v>1489</v>
      </c>
      <c r="E58" t="s">
        <v>1486</v>
      </c>
      <c r="G58" s="1">
        <v>14.8</v>
      </c>
      <c r="H58" s="1">
        <v>9.35</v>
      </c>
      <c r="J58"/>
      <c r="K58"/>
    </row>
    <row r="59" spans="1:12" x14ac:dyDescent="0.3">
      <c r="A59" t="s">
        <v>718</v>
      </c>
      <c r="B59" t="s">
        <v>179</v>
      </c>
      <c r="C59" t="s">
        <v>276</v>
      </c>
      <c r="D59" t="s">
        <v>1490</v>
      </c>
      <c r="E59" t="s">
        <v>1486</v>
      </c>
      <c r="F59" s="1">
        <v>5544.3</v>
      </c>
      <c r="G59" s="1">
        <v>4770.04</v>
      </c>
      <c r="H59" s="1">
        <v>1978</v>
      </c>
      <c r="J59"/>
      <c r="K59"/>
      <c r="L59"/>
    </row>
    <row r="60" spans="1:12" x14ac:dyDescent="0.3">
      <c r="A60" t="s">
        <v>718</v>
      </c>
      <c r="B60" t="s">
        <v>179</v>
      </c>
      <c r="C60" t="s">
        <v>300</v>
      </c>
      <c r="D60" t="s">
        <v>1491</v>
      </c>
      <c r="E60" t="s">
        <v>1486</v>
      </c>
      <c r="F60" s="1">
        <v>577.5</v>
      </c>
      <c r="J60"/>
      <c r="K60"/>
      <c r="L60"/>
    </row>
    <row r="61" spans="1:12" x14ac:dyDescent="0.3">
      <c r="A61" t="s">
        <v>718</v>
      </c>
      <c r="B61" t="s">
        <v>179</v>
      </c>
      <c r="C61" t="s">
        <v>302</v>
      </c>
      <c r="D61" t="s">
        <v>1492</v>
      </c>
      <c r="E61" t="s">
        <v>1486</v>
      </c>
      <c r="F61" s="1">
        <v>117.9</v>
      </c>
      <c r="J61"/>
      <c r="K61"/>
      <c r="L61"/>
    </row>
    <row r="62" spans="1:12" x14ac:dyDescent="0.3">
      <c r="A62" t="s">
        <v>718</v>
      </c>
      <c r="B62" t="s">
        <v>179</v>
      </c>
      <c r="C62" t="s">
        <v>364</v>
      </c>
      <c r="D62" t="s">
        <v>1493</v>
      </c>
      <c r="E62" t="s">
        <v>1486</v>
      </c>
      <c r="F62" s="1">
        <v>11.25</v>
      </c>
      <c r="J62"/>
      <c r="K62"/>
      <c r="L62"/>
    </row>
    <row r="63" spans="1:12" x14ac:dyDescent="0.3">
      <c r="A63" t="s">
        <v>718</v>
      </c>
      <c r="B63" t="s">
        <v>179</v>
      </c>
      <c r="C63" t="s">
        <v>360</v>
      </c>
      <c r="D63" t="s">
        <v>1494</v>
      </c>
      <c r="E63" t="s">
        <v>1486</v>
      </c>
      <c r="F63" s="1">
        <v>912.52</v>
      </c>
      <c r="G63" s="1">
        <v>779.08</v>
      </c>
      <c r="H63" s="1">
        <v>25</v>
      </c>
      <c r="J63"/>
      <c r="K63"/>
      <c r="L63"/>
    </row>
    <row r="64" spans="1:12" x14ac:dyDescent="0.3">
      <c r="A64" t="s">
        <v>718</v>
      </c>
      <c r="B64" t="s">
        <v>179</v>
      </c>
      <c r="C64" t="s">
        <v>16</v>
      </c>
      <c r="D64" t="s">
        <v>589</v>
      </c>
      <c r="E64" t="s">
        <v>1486</v>
      </c>
      <c r="F64" s="1">
        <v>0</v>
      </c>
      <c r="G64" s="1">
        <v>0</v>
      </c>
      <c r="H64" s="1">
        <v>0</v>
      </c>
      <c r="J64"/>
      <c r="K64"/>
      <c r="L64"/>
    </row>
    <row r="65" spans="1:12" x14ac:dyDescent="0.3">
      <c r="A65" t="s">
        <v>718</v>
      </c>
      <c r="B65" t="s">
        <v>179</v>
      </c>
      <c r="C65" t="s">
        <v>304</v>
      </c>
      <c r="D65" t="s">
        <v>1495</v>
      </c>
      <c r="E65" t="s">
        <v>1496</v>
      </c>
      <c r="F65" s="1">
        <v>3832</v>
      </c>
      <c r="G65" s="1">
        <v>9080</v>
      </c>
      <c r="H65" s="1">
        <v>5800</v>
      </c>
      <c r="J65"/>
      <c r="K65"/>
      <c r="L65"/>
    </row>
    <row r="66" spans="1:12" x14ac:dyDescent="0.3">
      <c r="A66" t="s">
        <v>718</v>
      </c>
      <c r="B66" t="s">
        <v>179</v>
      </c>
      <c r="C66" t="s">
        <v>305</v>
      </c>
      <c r="D66" t="s">
        <v>1497</v>
      </c>
      <c r="E66" t="s">
        <v>1496</v>
      </c>
      <c r="F66" s="1">
        <v>771</v>
      </c>
      <c r="G66" s="1">
        <v>2071.21</v>
      </c>
      <c r="H66" s="1">
        <v>463.73</v>
      </c>
      <c r="J66"/>
      <c r="K66"/>
      <c r="L66"/>
    </row>
    <row r="67" spans="1:12" x14ac:dyDescent="0.3">
      <c r="A67" t="s">
        <v>718</v>
      </c>
      <c r="B67" t="s">
        <v>179</v>
      </c>
      <c r="C67" t="s">
        <v>18</v>
      </c>
      <c r="D67" t="s">
        <v>590</v>
      </c>
      <c r="E67" t="s">
        <v>1496</v>
      </c>
      <c r="F67" s="1">
        <v>0</v>
      </c>
      <c r="G67" s="1">
        <v>0</v>
      </c>
      <c r="H67" s="1">
        <v>0</v>
      </c>
      <c r="J67"/>
      <c r="K67"/>
      <c r="L67"/>
    </row>
    <row r="68" spans="1:12" x14ac:dyDescent="0.3">
      <c r="A68" t="s">
        <v>718</v>
      </c>
      <c r="B68" t="s">
        <v>179</v>
      </c>
      <c r="C68" t="s">
        <v>281</v>
      </c>
      <c r="D68" t="s">
        <v>1498</v>
      </c>
      <c r="E68" t="s">
        <v>1499</v>
      </c>
      <c r="F68" s="1">
        <v>1052.8800000000001</v>
      </c>
      <c r="G68" s="1">
        <v>369.58</v>
      </c>
      <c r="H68" s="1">
        <v>72.540000000000006</v>
      </c>
      <c r="J68"/>
      <c r="K68"/>
      <c r="L68"/>
    </row>
    <row r="69" spans="1:12" x14ac:dyDescent="0.3">
      <c r="A69" t="s">
        <v>718</v>
      </c>
      <c r="B69" t="s">
        <v>179</v>
      </c>
      <c r="C69" t="s">
        <v>282</v>
      </c>
      <c r="D69" t="s">
        <v>1500</v>
      </c>
      <c r="E69" t="s">
        <v>1499</v>
      </c>
      <c r="F69" s="1">
        <v>450.05</v>
      </c>
      <c r="G69" s="1">
        <v>0</v>
      </c>
      <c r="H69" s="1">
        <v>23</v>
      </c>
      <c r="J69"/>
      <c r="K69"/>
      <c r="L69"/>
    </row>
    <row r="70" spans="1:12" x14ac:dyDescent="0.3">
      <c r="A70" t="s">
        <v>718</v>
      </c>
      <c r="B70" t="s">
        <v>179</v>
      </c>
      <c r="C70" t="s">
        <v>283</v>
      </c>
      <c r="D70" t="s">
        <v>1501</v>
      </c>
      <c r="E70" t="s">
        <v>1499</v>
      </c>
      <c r="F70" s="1">
        <v>53</v>
      </c>
      <c r="J70"/>
      <c r="K70"/>
    </row>
    <row r="71" spans="1:12" x14ac:dyDescent="0.3">
      <c r="A71" t="s">
        <v>718</v>
      </c>
      <c r="B71" t="s">
        <v>179</v>
      </c>
      <c r="C71" t="s">
        <v>284</v>
      </c>
      <c r="D71" t="s">
        <v>1502</v>
      </c>
      <c r="E71" t="s">
        <v>1499</v>
      </c>
      <c r="F71" s="1">
        <v>366.44</v>
      </c>
      <c r="G71" s="1">
        <v>422.6</v>
      </c>
      <c r="H71" s="1">
        <v>432.57</v>
      </c>
      <c r="J71"/>
      <c r="K71"/>
    </row>
    <row r="72" spans="1:12" x14ac:dyDescent="0.3">
      <c r="A72" t="s">
        <v>718</v>
      </c>
      <c r="B72" t="s">
        <v>179</v>
      </c>
      <c r="C72" t="s">
        <v>286</v>
      </c>
      <c r="D72" t="s">
        <v>1503</v>
      </c>
      <c r="E72" t="s">
        <v>1499</v>
      </c>
      <c r="F72" s="1">
        <v>564.4</v>
      </c>
      <c r="G72" s="1">
        <v>0</v>
      </c>
      <c r="J72"/>
      <c r="K72"/>
    </row>
    <row r="73" spans="1:12" x14ac:dyDescent="0.3">
      <c r="A73" t="s">
        <v>718</v>
      </c>
      <c r="B73" t="s">
        <v>179</v>
      </c>
      <c r="C73" t="s">
        <v>287</v>
      </c>
      <c r="D73" t="s">
        <v>1504</v>
      </c>
      <c r="E73" t="s">
        <v>1499</v>
      </c>
      <c r="G73" s="1">
        <v>152</v>
      </c>
      <c r="J73"/>
      <c r="K73"/>
    </row>
    <row r="74" spans="1:12" x14ac:dyDescent="0.3">
      <c r="A74" t="s">
        <v>718</v>
      </c>
      <c r="B74" t="s">
        <v>179</v>
      </c>
      <c r="C74" t="s">
        <v>289</v>
      </c>
      <c r="D74" t="s">
        <v>1505</v>
      </c>
      <c r="E74" t="s">
        <v>1499</v>
      </c>
      <c r="G74" s="1">
        <v>1443.15</v>
      </c>
      <c r="J74"/>
      <c r="K74"/>
    </row>
    <row r="75" spans="1:12" x14ac:dyDescent="0.3">
      <c r="A75" t="s">
        <v>718</v>
      </c>
      <c r="B75" t="s">
        <v>179</v>
      </c>
      <c r="C75" t="s">
        <v>293</v>
      </c>
      <c r="D75" t="s">
        <v>1506</v>
      </c>
      <c r="E75" t="s">
        <v>1499</v>
      </c>
      <c r="H75" s="1">
        <v>180</v>
      </c>
      <c r="J75"/>
      <c r="K75"/>
    </row>
    <row r="76" spans="1:12" x14ac:dyDescent="0.3">
      <c r="A76" t="s">
        <v>718</v>
      </c>
      <c r="B76" t="s">
        <v>179</v>
      </c>
      <c r="C76" t="s">
        <v>20</v>
      </c>
      <c r="D76" t="s">
        <v>591</v>
      </c>
      <c r="E76" t="s">
        <v>1499</v>
      </c>
      <c r="F76" s="1">
        <v>0</v>
      </c>
      <c r="G76" s="1">
        <v>0</v>
      </c>
      <c r="H76" s="1">
        <v>0</v>
      </c>
      <c r="J76"/>
      <c r="K76"/>
    </row>
    <row r="77" spans="1:12" x14ac:dyDescent="0.3">
      <c r="A77" t="s">
        <v>718</v>
      </c>
      <c r="B77" t="s">
        <v>179</v>
      </c>
      <c r="C77" t="s">
        <v>346</v>
      </c>
      <c r="D77" t="s">
        <v>1507</v>
      </c>
      <c r="E77" t="s">
        <v>1508</v>
      </c>
      <c r="H77" s="1">
        <v>165.39</v>
      </c>
      <c r="J77"/>
      <c r="K77"/>
    </row>
    <row r="78" spans="1:12" x14ac:dyDescent="0.3">
      <c r="A78" t="s">
        <v>718</v>
      </c>
      <c r="B78" t="s">
        <v>179</v>
      </c>
      <c r="C78" t="s">
        <v>22</v>
      </c>
      <c r="D78" t="s">
        <v>1509</v>
      </c>
      <c r="E78" t="s">
        <v>1508</v>
      </c>
      <c r="F78" s="1">
        <v>250</v>
      </c>
      <c r="G78" s="1">
        <v>250</v>
      </c>
      <c r="H78" s="1">
        <v>250</v>
      </c>
      <c r="J78"/>
      <c r="K78"/>
    </row>
    <row r="79" spans="1:12" x14ac:dyDescent="0.3">
      <c r="A79" t="s">
        <v>718</v>
      </c>
      <c r="B79" t="s">
        <v>179</v>
      </c>
      <c r="C79" t="s">
        <v>296</v>
      </c>
      <c r="D79" t="s">
        <v>1510</v>
      </c>
      <c r="E79" t="s">
        <v>1511</v>
      </c>
      <c r="F79" s="1">
        <v>87.28</v>
      </c>
      <c r="J79"/>
      <c r="K79"/>
    </row>
    <row r="80" spans="1:12" x14ac:dyDescent="0.3">
      <c r="A80" t="s">
        <v>718</v>
      </c>
      <c r="B80" t="s">
        <v>179</v>
      </c>
      <c r="C80" t="s">
        <v>297</v>
      </c>
      <c r="D80" t="s">
        <v>1512</v>
      </c>
      <c r="E80" t="s">
        <v>1511</v>
      </c>
      <c r="F80" s="1">
        <v>5275.31</v>
      </c>
      <c r="J80"/>
      <c r="K80"/>
    </row>
    <row r="81" spans="1:11" x14ac:dyDescent="0.3">
      <c r="A81" t="s">
        <v>718</v>
      </c>
      <c r="B81" t="s">
        <v>179</v>
      </c>
      <c r="C81" t="s">
        <v>24</v>
      </c>
      <c r="D81" t="s">
        <v>1513</v>
      </c>
      <c r="E81" t="s">
        <v>1511</v>
      </c>
      <c r="F81" s="1">
        <v>212.3</v>
      </c>
      <c r="G81" s="1">
        <v>440.6</v>
      </c>
      <c r="J81"/>
      <c r="K81"/>
    </row>
    <row r="82" spans="1:11" x14ac:dyDescent="0.3">
      <c r="A82" t="s">
        <v>718</v>
      </c>
      <c r="B82" t="s">
        <v>179</v>
      </c>
      <c r="C82" t="s">
        <v>298</v>
      </c>
      <c r="D82" t="s">
        <v>1514</v>
      </c>
      <c r="E82" t="s">
        <v>1511</v>
      </c>
      <c r="F82" s="1">
        <v>1111.5</v>
      </c>
      <c r="G82" s="1">
        <v>2530</v>
      </c>
      <c r="J82"/>
      <c r="K82"/>
    </row>
    <row r="83" spans="1:11" x14ac:dyDescent="0.3">
      <c r="A83" t="s">
        <v>718</v>
      </c>
      <c r="B83" t="s">
        <v>179</v>
      </c>
      <c r="C83" t="s">
        <v>306</v>
      </c>
      <c r="D83" t="s">
        <v>1515</v>
      </c>
      <c r="E83" t="s">
        <v>1511</v>
      </c>
      <c r="F83" s="1">
        <v>7223.28</v>
      </c>
      <c r="G83" s="1">
        <v>14847.06</v>
      </c>
      <c r="H83" s="1">
        <v>4024.41</v>
      </c>
      <c r="J83"/>
      <c r="K83"/>
    </row>
    <row r="84" spans="1:11" x14ac:dyDescent="0.3">
      <c r="A84" t="s">
        <v>718</v>
      </c>
      <c r="B84" t="s">
        <v>179</v>
      </c>
      <c r="C84" t="s">
        <v>28</v>
      </c>
      <c r="D84" t="s">
        <v>592</v>
      </c>
      <c r="E84" t="s">
        <v>1511</v>
      </c>
      <c r="F84" s="1">
        <v>0</v>
      </c>
      <c r="G84" s="1">
        <v>0</v>
      </c>
      <c r="H84" s="1">
        <v>0</v>
      </c>
      <c r="J84"/>
      <c r="K84"/>
    </row>
    <row r="85" spans="1:11" x14ac:dyDescent="0.3">
      <c r="A85" t="s">
        <v>718</v>
      </c>
      <c r="B85" t="s">
        <v>179</v>
      </c>
      <c r="C85" t="s">
        <v>353</v>
      </c>
      <c r="D85" t="s">
        <v>1516</v>
      </c>
      <c r="E85" t="s">
        <v>1517</v>
      </c>
      <c r="F85" s="1">
        <v>0</v>
      </c>
      <c r="J85"/>
      <c r="K85"/>
    </row>
    <row r="86" spans="1:11" x14ac:dyDescent="0.3">
      <c r="A86" t="s">
        <v>718</v>
      </c>
      <c r="B86" t="s">
        <v>227</v>
      </c>
      <c r="C86" t="s">
        <v>154</v>
      </c>
      <c r="D86" t="s">
        <v>1528</v>
      </c>
      <c r="E86" t="s">
        <v>1529</v>
      </c>
      <c r="F86" s="1">
        <v>3603.25</v>
      </c>
      <c r="G86" s="1">
        <v>612.5</v>
      </c>
      <c r="H86" s="1">
        <v>56875</v>
      </c>
      <c r="J86"/>
      <c r="K86"/>
    </row>
    <row r="87" spans="1:11" x14ac:dyDescent="0.3">
      <c r="A87" t="s">
        <v>718</v>
      </c>
      <c r="B87" t="s">
        <v>227</v>
      </c>
      <c r="C87" t="s">
        <v>301</v>
      </c>
      <c r="D87" t="s">
        <v>1530</v>
      </c>
      <c r="E87" t="s">
        <v>1529</v>
      </c>
      <c r="G87" s="1">
        <v>30</v>
      </c>
      <c r="J87"/>
      <c r="K87"/>
    </row>
    <row r="88" spans="1:11" x14ac:dyDescent="0.3">
      <c r="A88" t="s">
        <v>718</v>
      </c>
      <c r="B88" t="s">
        <v>227</v>
      </c>
      <c r="C88" t="s">
        <v>270</v>
      </c>
      <c r="D88" t="s">
        <v>1531</v>
      </c>
      <c r="E88" t="s">
        <v>1529</v>
      </c>
      <c r="F88" s="1">
        <v>9951</v>
      </c>
      <c r="G88" s="1">
        <v>21386.2</v>
      </c>
      <c r="H88" s="1">
        <v>16121.57</v>
      </c>
      <c r="J88"/>
      <c r="K88"/>
    </row>
    <row r="89" spans="1:11" x14ac:dyDescent="0.3">
      <c r="A89" t="s">
        <v>718</v>
      </c>
      <c r="B89" t="s">
        <v>227</v>
      </c>
      <c r="C89" t="s">
        <v>11</v>
      </c>
      <c r="D89" t="s">
        <v>664</v>
      </c>
      <c r="E89" t="s">
        <v>1529</v>
      </c>
      <c r="F89" s="1">
        <v>0</v>
      </c>
      <c r="G89" s="1">
        <v>0</v>
      </c>
      <c r="H89" s="1">
        <v>0</v>
      </c>
      <c r="J89"/>
      <c r="K89"/>
    </row>
    <row r="90" spans="1:11" x14ac:dyDescent="0.3">
      <c r="A90" t="s">
        <v>718</v>
      </c>
      <c r="B90" t="s">
        <v>227</v>
      </c>
      <c r="C90" t="s">
        <v>356</v>
      </c>
      <c r="D90" t="s">
        <v>1532</v>
      </c>
      <c r="E90" t="s">
        <v>1533</v>
      </c>
      <c r="G90" s="1">
        <v>38</v>
      </c>
      <c r="J90"/>
      <c r="K90"/>
    </row>
    <row r="91" spans="1:11" x14ac:dyDescent="0.3">
      <c r="A91" t="s">
        <v>718</v>
      </c>
      <c r="B91" t="s">
        <v>227</v>
      </c>
      <c r="C91" t="s">
        <v>271</v>
      </c>
      <c r="D91" t="s">
        <v>1534</v>
      </c>
      <c r="E91" t="s">
        <v>1533</v>
      </c>
      <c r="F91" s="1">
        <v>46</v>
      </c>
      <c r="J91"/>
      <c r="K91"/>
    </row>
    <row r="92" spans="1:11" x14ac:dyDescent="0.3">
      <c r="A92" t="s">
        <v>718</v>
      </c>
      <c r="B92" t="s">
        <v>227</v>
      </c>
      <c r="C92" t="s">
        <v>273</v>
      </c>
      <c r="D92" t="s">
        <v>1535</v>
      </c>
      <c r="E92" t="s">
        <v>1533</v>
      </c>
      <c r="F92" s="1">
        <v>1246.3900000000001</v>
      </c>
      <c r="G92" s="1">
        <v>4267.87</v>
      </c>
      <c r="H92" s="1">
        <v>2788.48</v>
      </c>
      <c r="J92"/>
      <c r="K92"/>
    </row>
    <row r="93" spans="1:11" x14ac:dyDescent="0.3">
      <c r="A93" t="s">
        <v>718</v>
      </c>
      <c r="B93" t="s">
        <v>227</v>
      </c>
      <c r="C93" t="s">
        <v>326</v>
      </c>
      <c r="D93" t="s">
        <v>1536</v>
      </c>
      <c r="E93" t="s">
        <v>1533</v>
      </c>
      <c r="F93" s="1">
        <v>220.08</v>
      </c>
      <c r="J93"/>
      <c r="K93"/>
    </row>
    <row r="94" spans="1:11" x14ac:dyDescent="0.3">
      <c r="A94" t="s">
        <v>718</v>
      </c>
      <c r="B94" t="s">
        <v>227</v>
      </c>
      <c r="C94" t="s">
        <v>275</v>
      </c>
      <c r="D94" t="s">
        <v>1537</v>
      </c>
      <c r="E94" t="s">
        <v>1533</v>
      </c>
      <c r="F94" s="1">
        <v>32.58</v>
      </c>
      <c r="G94" s="1">
        <v>108.69</v>
      </c>
      <c r="H94" s="1">
        <v>174.31</v>
      </c>
      <c r="J94"/>
      <c r="K94"/>
    </row>
    <row r="95" spans="1:11" x14ac:dyDescent="0.3">
      <c r="A95" t="s">
        <v>718</v>
      </c>
      <c r="B95" t="s">
        <v>227</v>
      </c>
      <c r="C95" t="s">
        <v>276</v>
      </c>
      <c r="D95" t="s">
        <v>1538</v>
      </c>
      <c r="E95" t="s">
        <v>1533</v>
      </c>
      <c r="F95" s="1">
        <v>5821.48</v>
      </c>
      <c r="G95" s="1">
        <v>5550.99</v>
      </c>
      <c r="H95" s="1">
        <v>109.14</v>
      </c>
      <c r="J95"/>
      <c r="K95"/>
    </row>
    <row r="96" spans="1:11" x14ac:dyDescent="0.3">
      <c r="A96" t="s">
        <v>718</v>
      </c>
      <c r="B96" t="s">
        <v>227</v>
      </c>
      <c r="C96" t="s">
        <v>310</v>
      </c>
      <c r="D96" t="s">
        <v>1539</v>
      </c>
      <c r="E96" t="s">
        <v>1533</v>
      </c>
      <c r="F96" s="1">
        <v>2771.03</v>
      </c>
      <c r="G96" s="1">
        <v>1793.99</v>
      </c>
      <c r="H96" s="1">
        <v>1763.16</v>
      </c>
      <c r="J96"/>
      <c r="K96"/>
    </row>
    <row r="97" spans="1:12" x14ac:dyDescent="0.3">
      <c r="A97" t="s">
        <v>718</v>
      </c>
      <c r="B97" t="s">
        <v>227</v>
      </c>
      <c r="C97" t="s">
        <v>277</v>
      </c>
      <c r="D97" t="s">
        <v>1540</v>
      </c>
      <c r="E97" t="s">
        <v>1533</v>
      </c>
      <c r="H97" s="1">
        <v>12.25</v>
      </c>
      <c r="J97"/>
      <c r="K97"/>
    </row>
    <row r="98" spans="1:12" x14ac:dyDescent="0.3">
      <c r="A98" t="s">
        <v>718</v>
      </c>
      <c r="B98" t="s">
        <v>227</v>
      </c>
      <c r="C98" t="s">
        <v>322</v>
      </c>
      <c r="D98" t="s">
        <v>1541</v>
      </c>
      <c r="E98" t="s">
        <v>1533</v>
      </c>
      <c r="F98" s="1">
        <v>3750.25</v>
      </c>
      <c r="G98" s="1">
        <v>2052.0100000000002</v>
      </c>
      <c r="J98"/>
      <c r="K98"/>
    </row>
    <row r="99" spans="1:12" x14ac:dyDescent="0.3">
      <c r="A99" t="s">
        <v>718</v>
      </c>
      <c r="B99" t="s">
        <v>227</v>
      </c>
      <c r="C99" t="s">
        <v>374</v>
      </c>
      <c r="D99" t="s">
        <v>1542</v>
      </c>
      <c r="E99" t="s">
        <v>1533</v>
      </c>
      <c r="F99" s="1">
        <v>587.41</v>
      </c>
      <c r="J99"/>
      <c r="K99"/>
    </row>
    <row r="100" spans="1:12" x14ac:dyDescent="0.3">
      <c r="A100" t="s">
        <v>718</v>
      </c>
      <c r="B100" t="s">
        <v>227</v>
      </c>
      <c r="C100" t="s">
        <v>300</v>
      </c>
      <c r="D100" t="s">
        <v>1543</v>
      </c>
      <c r="E100" t="s">
        <v>1533</v>
      </c>
      <c r="G100" s="1">
        <v>10</v>
      </c>
      <c r="H100" s="1">
        <v>38.950000000000003</v>
      </c>
      <c r="J100"/>
      <c r="K100"/>
    </row>
    <row r="101" spans="1:12" x14ac:dyDescent="0.3">
      <c r="A101" t="s">
        <v>718</v>
      </c>
      <c r="B101" t="s">
        <v>227</v>
      </c>
      <c r="C101" t="s">
        <v>302</v>
      </c>
      <c r="D101" t="s">
        <v>1544</v>
      </c>
      <c r="E101" t="s">
        <v>1533</v>
      </c>
      <c r="F101" s="1">
        <v>210.99</v>
      </c>
      <c r="G101" s="1">
        <v>1737.31</v>
      </c>
      <c r="H101" s="1">
        <v>75.5</v>
      </c>
      <c r="J101"/>
      <c r="K101"/>
    </row>
    <row r="102" spans="1:12" x14ac:dyDescent="0.3">
      <c r="A102" t="s">
        <v>718</v>
      </c>
      <c r="B102" t="s">
        <v>227</v>
      </c>
      <c r="C102" t="s">
        <v>364</v>
      </c>
      <c r="D102" t="s">
        <v>1545</v>
      </c>
      <c r="E102" t="s">
        <v>1533</v>
      </c>
      <c r="F102" s="1">
        <v>287.5</v>
      </c>
      <c r="G102" s="1">
        <v>263.10000000000002</v>
      </c>
      <c r="H102" s="1">
        <v>195.39</v>
      </c>
      <c r="J102"/>
      <c r="K102"/>
    </row>
    <row r="103" spans="1:12" x14ac:dyDescent="0.3">
      <c r="A103" t="s">
        <v>718</v>
      </c>
      <c r="B103" t="s">
        <v>227</v>
      </c>
      <c r="C103" t="s">
        <v>360</v>
      </c>
      <c r="D103" t="s">
        <v>1546</v>
      </c>
      <c r="E103" t="s">
        <v>1533</v>
      </c>
      <c r="F103" s="1">
        <v>1176.33</v>
      </c>
      <c r="G103" s="1">
        <v>689.59</v>
      </c>
      <c r="H103" s="1">
        <v>212.05</v>
      </c>
      <c r="J103"/>
      <c r="K103"/>
    </row>
    <row r="104" spans="1:12" x14ac:dyDescent="0.3">
      <c r="A104" t="s">
        <v>718</v>
      </c>
      <c r="B104" t="s">
        <v>227</v>
      </c>
      <c r="C104" t="s">
        <v>16</v>
      </c>
      <c r="D104" t="s">
        <v>665</v>
      </c>
      <c r="E104" t="s">
        <v>1533</v>
      </c>
      <c r="F104" s="1">
        <v>0</v>
      </c>
      <c r="G104" s="1">
        <v>0</v>
      </c>
      <c r="H104" s="1">
        <v>0</v>
      </c>
      <c r="J104"/>
      <c r="K104"/>
    </row>
    <row r="105" spans="1:12" x14ac:dyDescent="0.3">
      <c r="A105" t="s">
        <v>718</v>
      </c>
      <c r="B105" t="s">
        <v>227</v>
      </c>
      <c r="C105" t="s">
        <v>222</v>
      </c>
      <c r="D105" t="s">
        <v>1547</v>
      </c>
      <c r="E105" t="s">
        <v>1548</v>
      </c>
      <c r="F105" s="1">
        <v>0.47</v>
      </c>
      <c r="G105" s="1">
        <v>1.6</v>
      </c>
      <c r="H105" s="1">
        <v>3.2</v>
      </c>
      <c r="J105"/>
      <c r="K105"/>
    </row>
    <row r="106" spans="1:12" x14ac:dyDescent="0.3">
      <c r="A106" t="s">
        <v>718</v>
      </c>
      <c r="B106" t="s">
        <v>227</v>
      </c>
      <c r="C106" t="s">
        <v>365</v>
      </c>
      <c r="D106" t="s">
        <v>1549</v>
      </c>
      <c r="E106" t="s">
        <v>1548</v>
      </c>
      <c r="H106" s="1">
        <v>7.7</v>
      </c>
      <c r="J106"/>
      <c r="K106"/>
      <c r="L106"/>
    </row>
    <row r="107" spans="1:12" x14ac:dyDescent="0.3">
      <c r="A107" t="s">
        <v>718</v>
      </c>
      <c r="B107" t="s">
        <v>227</v>
      </c>
      <c r="C107" t="s">
        <v>303</v>
      </c>
      <c r="D107" t="s">
        <v>1550</v>
      </c>
      <c r="E107" t="s">
        <v>1548</v>
      </c>
      <c r="F107" s="1">
        <v>49147.15</v>
      </c>
      <c r="G107" s="1">
        <v>44683.99</v>
      </c>
      <c r="H107" s="1">
        <v>8765</v>
      </c>
      <c r="J107"/>
      <c r="K107"/>
      <c r="L107"/>
    </row>
    <row r="108" spans="1:12" x14ac:dyDescent="0.3">
      <c r="A108" t="s">
        <v>718</v>
      </c>
      <c r="B108" t="s">
        <v>227</v>
      </c>
      <c r="C108" t="s">
        <v>366</v>
      </c>
      <c r="D108" t="s">
        <v>1551</v>
      </c>
      <c r="E108" t="s">
        <v>1548</v>
      </c>
      <c r="F108" s="1">
        <v>1000</v>
      </c>
      <c r="H108" s="1">
        <v>40</v>
      </c>
      <c r="J108"/>
      <c r="K108"/>
      <c r="L108"/>
    </row>
    <row r="109" spans="1:12" x14ac:dyDescent="0.3">
      <c r="A109" t="s">
        <v>718</v>
      </c>
      <c r="B109" t="s">
        <v>227</v>
      </c>
      <c r="C109" t="s">
        <v>323</v>
      </c>
      <c r="D109" t="s">
        <v>1552</v>
      </c>
      <c r="E109" t="s">
        <v>1548</v>
      </c>
      <c r="H109" s="1">
        <v>40</v>
      </c>
      <c r="J109"/>
      <c r="K109"/>
      <c r="L109"/>
    </row>
    <row r="110" spans="1:12" x14ac:dyDescent="0.3">
      <c r="A110" t="s">
        <v>718</v>
      </c>
      <c r="B110" t="s">
        <v>227</v>
      </c>
      <c r="C110" t="s">
        <v>399</v>
      </c>
      <c r="D110" t="s">
        <v>1553</v>
      </c>
      <c r="E110" t="s">
        <v>1548</v>
      </c>
      <c r="G110" s="1">
        <v>25376</v>
      </c>
      <c r="H110" s="1">
        <v>27904</v>
      </c>
      <c r="J110"/>
      <c r="K110"/>
      <c r="L110"/>
    </row>
    <row r="111" spans="1:12" x14ac:dyDescent="0.3">
      <c r="A111" t="s">
        <v>718</v>
      </c>
      <c r="B111" t="s">
        <v>227</v>
      </c>
      <c r="C111" t="s">
        <v>400</v>
      </c>
      <c r="D111" t="s">
        <v>1554</v>
      </c>
      <c r="E111" t="s">
        <v>1548</v>
      </c>
      <c r="F111" s="1">
        <v>760</v>
      </c>
      <c r="J111"/>
      <c r="K111"/>
      <c r="L111"/>
    </row>
    <row r="112" spans="1:12" x14ac:dyDescent="0.3">
      <c r="A112" t="s">
        <v>718</v>
      </c>
      <c r="B112" t="s">
        <v>227</v>
      </c>
      <c r="C112" t="s">
        <v>304</v>
      </c>
      <c r="D112" t="s">
        <v>1555</v>
      </c>
      <c r="E112" t="s">
        <v>1548</v>
      </c>
      <c r="G112" s="1">
        <v>274</v>
      </c>
      <c r="J112"/>
      <c r="K112"/>
      <c r="L112"/>
    </row>
    <row r="113" spans="1:12" x14ac:dyDescent="0.3">
      <c r="A113" t="s">
        <v>718</v>
      </c>
      <c r="B113" t="s">
        <v>227</v>
      </c>
      <c r="C113" t="s">
        <v>305</v>
      </c>
      <c r="D113" t="s">
        <v>1556</v>
      </c>
      <c r="E113" t="s">
        <v>1548</v>
      </c>
      <c r="F113" s="1">
        <v>4532.8</v>
      </c>
      <c r="G113" s="1">
        <v>2431.23</v>
      </c>
      <c r="H113" s="1">
        <v>1421.61</v>
      </c>
      <c r="J113"/>
      <c r="K113"/>
      <c r="L113"/>
    </row>
    <row r="114" spans="1:12" x14ac:dyDescent="0.3">
      <c r="A114" t="s">
        <v>718</v>
      </c>
      <c r="B114" t="s">
        <v>227</v>
      </c>
      <c r="C114" t="s">
        <v>313</v>
      </c>
      <c r="D114" t="s">
        <v>1557</v>
      </c>
      <c r="E114" t="s">
        <v>1548</v>
      </c>
      <c r="G114" s="1">
        <v>541.63</v>
      </c>
      <c r="J114"/>
      <c r="K114"/>
      <c r="L114"/>
    </row>
    <row r="115" spans="1:12" x14ac:dyDescent="0.3">
      <c r="A115" t="s">
        <v>718</v>
      </c>
      <c r="B115" t="s">
        <v>227</v>
      </c>
      <c r="C115" t="s">
        <v>18</v>
      </c>
      <c r="D115" t="s">
        <v>666</v>
      </c>
      <c r="E115" t="s">
        <v>1548</v>
      </c>
      <c r="F115" s="1">
        <v>0</v>
      </c>
      <c r="G115" s="1">
        <v>0</v>
      </c>
      <c r="H115" s="1">
        <v>0</v>
      </c>
      <c r="J115"/>
      <c r="K115"/>
    </row>
    <row r="116" spans="1:12" x14ac:dyDescent="0.3">
      <c r="A116" t="s">
        <v>718</v>
      </c>
      <c r="B116" t="s">
        <v>227</v>
      </c>
      <c r="C116" t="s">
        <v>54</v>
      </c>
      <c r="D116" t="s">
        <v>1558</v>
      </c>
      <c r="E116" t="s">
        <v>1548</v>
      </c>
      <c r="F116" s="1">
        <v>1968</v>
      </c>
      <c r="G116" s="1">
        <v>2412</v>
      </c>
      <c r="H116" s="1">
        <v>2211</v>
      </c>
      <c r="J116"/>
      <c r="K116"/>
    </row>
    <row r="117" spans="1:12" x14ac:dyDescent="0.3">
      <c r="A117" t="s">
        <v>718</v>
      </c>
      <c r="B117" t="s">
        <v>227</v>
      </c>
      <c r="C117" t="s">
        <v>337</v>
      </c>
      <c r="D117" t="s">
        <v>1559</v>
      </c>
      <c r="E117" t="s">
        <v>1548</v>
      </c>
      <c r="F117" s="1">
        <v>5.58</v>
      </c>
      <c r="J117"/>
      <c r="K117"/>
    </row>
    <row r="118" spans="1:12" x14ac:dyDescent="0.3">
      <c r="A118" t="s">
        <v>718</v>
      </c>
      <c r="B118" t="s">
        <v>227</v>
      </c>
      <c r="C118" t="s">
        <v>281</v>
      </c>
      <c r="D118" t="s">
        <v>1560</v>
      </c>
      <c r="E118" t="s">
        <v>1561</v>
      </c>
      <c r="G118" s="1">
        <v>36</v>
      </c>
      <c r="H118" s="1">
        <v>255.84</v>
      </c>
      <c r="J118"/>
      <c r="K118"/>
    </row>
    <row r="119" spans="1:12" x14ac:dyDescent="0.3">
      <c r="A119" t="s">
        <v>718</v>
      </c>
      <c r="B119" t="s">
        <v>227</v>
      </c>
      <c r="C119" t="s">
        <v>282</v>
      </c>
      <c r="D119" t="s">
        <v>1562</v>
      </c>
      <c r="E119" t="s">
        <v>1561</v>
      </c>
      <c r="F119" s="1">
        <v>234.08</v>
      </c>
      <c r="G119" s="1">
        <v>735.24</v>
      </c>
      <c r="H119" s="1">
        <v>423.28</v>
      </c>
      <c r="J119"/>
      <c r="K119"/>
    </row>
    <row r="120" spans="1:12" x14ac:dyDescent="0.3">
      <c r="A120" t="s">
        <v>718</v>
      </c>
      <c r="B120" t="s">
        <v>227</v>
      </c>
      <c r="C120" t="s">
        <v>283</v>
      </c>
      <c r="D120" t="s">
        <v>1563</v>
      </c>
      <c r="E120" t="s">
        <v>1561</v>
      </c>
      <c r="F120" s="1">
        <v>12</v>
      </c>
      <c r="G120" s="1">
        <v>23</v>
      </c>
      <c r="H120" s="1">
        <v>17</v>
      </c>
      <c r="J120"/>
      <c r="K120"/>
    </row>
    <row r="121" spans="1:12" x14ac:dyDescent="0.3">
      <c r="A121" t="s">
        <v>718</v>
      </c>
      <c r="B121" t="s">
        <v>227</v>
      </c>
      <c r="C121" t="s">
        <v>284</v>
      </c>
      <c r="D121" t="s">
        <v>1564</v>
      </c>
      <c r="E121" t="s">
        <v>1561</v>
      </c>
      <c r="G121" s="1">
        <v>321.86</v>
      </c>
      <c r="H121" s="1">
        <v>959.46</v>
      </c>
      <c r="J121"/>
      <c r="K121"/>
    </row>
    <row r="122" spans="1:12" x14ac:dyDescent="0.3">
      <c r="A122" t="s">
        <v>718</v>
      </c>
      <c r="B122" t="s">
        <v>227</v>
      </c>
      <c r="C122" t="s">
        <v>287</v>
      </c>
      <c r="D122" t="s">
        <v>1565</v>
      </c>
      <c r="E122" t="s">
        <v>1561</v>
      </c>
      <c r="H122" s="1">
        <v>235</v>
      </c>
      <c r="J122"/>
      <c r="K122"/>
    </row>
    <row r="123" spans="1:12" x14ac:dyDescent="0.3">
      <c r="A123" t="s">
        <v>718</v>
      </c>
      <c r="B123" t="s">
        <v>227</v>
      </c>
      <c r="C123" t="s">
        <v>293</v>
      </c>
      <c r="D123" t="s">
        <v>1566</v>
      </c>
      <c r="E123" t="s">
        <v>1561</v>
      </c>
      <c r="G123" s="1">
        <v>201.16</v>
      </c>
      <c r="H123" s="1">
        <v>121.41</v>
      </c>
      <c r="J123"/>
      <c r="K123"/>
    </row>
    <row r="124" spans="1:12" x14ac:dyDescent="0.3">
      <c r="A124" t="s">
        <v>718</v>
      </c>
      <c r="B124" t="s">
        <v>227</v>
      </c>
      <c r="C124" t="s">
        <v>20</v>
      </c>
      <c r="D124" t="s">
        <v>667</v>
      </c>
      <c r="E124" t="s">
        <v>1561</v>
      </c>
      <c r="F124" s="1">
        <v>0</v>
      </c>
      <c r="G124" s="1">
        <v>0</v>
      </c>
      <c r="H124" s="1">
        <v>0</v>
      </c>
      <c r="J124"/>
      <c r="K124"/>
    </row>
    <row r="125" spans="1:12" x14ac:dyDescent="0.3">
      <c r="A125" t="s">
        <v>718</v>
      </c>
      <c r="B125" t="s">
        <v>227</v>
      </c>
      <c r="C125" t="s">
        <v>346</v>
      </c>
      <c r="D125" t="s">
        <v>1567</v>
      </c>
      <c r="E125" t="s">
        <v>1568</v>
      </c>
      <c r="H125" s="1">
        <v>105.82</v>
      </c>
      <c r="J125"/>
      <c r="K125"/>
    </row>
    <row r="126" spans="1:12" x14ac:dyDescent="0.3">
      <c r="A126" t="s">
        <v>718</v>
      </c>
      <c r="B126" t="s">
        <v>227</v>
      </c>
      <c r="C126" t="s">
        <v>158</v>
      </c>
      <c r="D126" t="s">
        <v>1569</v>
      </c>
      <c r="E126" t="s">
        <v>1570</v>
      </c>
      <c r="G126" s="1">
        <v>12</v>
      </c>
      <c r="H126" s="1">
        <v>50</v>
      </c>
      <c r="J126"/>
      <c r="K126"/>
    </row>
    <row r="127" spans="1:12" x14ac:dyDescent="0.3">
      <c r="A127" t="s">
        <v>718</v>
      </c>
      <c r="B127" t="s">
        <v>227</v>
      </c>
      <c r="C127" t="s">
        <v>295</v>
      </c>
      <c r="D127" t="s">
        <v>1571</v>
      </c>
      <c r="E127" t="s">
        <v>1570</v>
      </c>
      <c r="F127" s="1">
        <v>954.12</v>
      </c>
      <c r="G127" s="1">
        <v>7055.92</v>
      </c>
      <c r="H127" s="1">
        <v>3190.04</v>
      </c>
      <c r="J127"/>
      <c r="K127"/>
    </row>
    <row r="128" spans="1:12" x14ac:dyDescent="0.3">
      <c r="A128" t="s">
        <v>718</v>
      </c>
      <c r="B128" t="s">
        <v>227</v>
      </c>
      <c r="C128" t="s">
        <v>296</v>
      </c>
      <c r="D128" t="s">
        <v>1572</v>
      </c>
      <c r="E128" t="s">
        <v>1570</v>
      </c>
      <c r="G128" s="1">
        <v>199</v>
      </c>
      <c r="H128" s="1">
        <v>15</v>
      </c>
      <c r="J128"/>
      <c r="K128"/>
    </row>
    <row r="129" spans="1:11" x14ac:dyDescent="0.3">
      <c r="A129" t="s">
        <v>718</v>
      </c>
      <c r="B129" t="s">
        <v>227</v>
      </c>
      <c r="C129" t="s">
        <v>24</v>
      </c>
      <c r="D129" t="s">
        <v>1573</v>
      </c>
      <c r="E129" t="s">
        <v>1570</v>
      </c>
      <c r="G129" s="1">
        <v>1990.45</v>
      </c>
      <c r="H129" s="1">
        <v>3153.94</v>
      </c>
      <c r="J129"/>
      <c r="K129"/>
    </row>
    <row r="130" spans="1:11" x14ac:dyDescent="0.3">
      <c r="A130" t="s">
        <v>718</v>
      </c>
      <c r="B130" t="s">
        <v>227</v>
      </c>
      <c r="C130" t="s">
        <v>324</v>
      </c>
      <c r="D130" t="s">
        <v>1574</v>
      </c>
      <c r="E130" t="s">
        <v>1570</v>
      </c>
      <c r="F130" s="1">
        <v>1086</v>
      </c>
      <c r="J130"/>
      <c r="K130"/>
    </row>
    <row r="131" spans="1:11" x14ac:dyDescent="0.3">
      <c r="A131" t="s">
        <v>718</v>
      </c>
      <c r="B131" t="s">
        <v>227</v>
      </c>
      <c r="C131" t="s">
        <v>306</v>
      </c>
      <c r="D131" t="s">
        <v>1575</v>
      </c>
      <c r="E131" t="s">
        <v>1570</v>
      </c>
      <c r="F131" s="1">
        <v>2282.11</v>
      </c>
      <c r="J131"/>
      <c r="K131"/>
    </row>
    <row r="132" spans="1:11" x14ac:dyDescent="0.3">
      <c r="A132" t="s">
        <v>718</v>
      </c>
      <c r="B132" t="s">
        <v>227</v>
      </c>
      <c r="C132" t="s">
        <v>367</v>
      </c>
      <c r="D132" t="s">
        <v>1576</v>
      </c>
      <c r="E132" t="s">
        <v>1570</v>
      </c>
      <c r="G132" s="1">
        <v>-54.36</v>
      </c>
      <c r="J132"/>
      <c r="K132"/>
    </row>
    <row r="133" spans="1:11" x14ac:dyDescent="0.3">
      <c r="A133" t="s">
        <v>718</v>
      </c>
      <c r="B133" t="s">
        <v>227</v>
      </c>
      <c r="C133" t="s">
        <v>28</v>
      </c>
      <c r="D133" t="s">
        <v>668</v>
      </c>
      <c r="E133" t="s">
        <v>1570</v>
      </c>
      <c r="F133" s="1">
        <v>0</v>
      </c>
      <c r="G133" s="1">
        <v>0</v>
      </c>
      <c r="H133" s="1">
        <v>0</v>
      </c>
      <c r="J133"/>
      <c r="K133"/>
    </row>
    <row r="134" spans="1:11" x14ac:dyDescent="0.3">
      <c r="A134" t="s">
        <v>719</v>
      </c>
      <c r="B134" t="s">
        <v>26</v>
      </c>
      <c r="C134" t="s">
        <v>276</v>
      </c>
      <c r="D134" t="s">
        <v>1581</v>
      </c>
      <c r="E134" t="s">
        <v>1582</v>
      </c>
      <c r="H134" s="1">
        <v>8500.27</v>
      </c>
      <c r="J134"/>
      <c r="K134"/>
    </row>
    <row r="135" spans="1:11" x14ac:dyDescent="0.3">
      <c r="A135" t="s">
        <v>719</v>
      </c>
      <c r="B135" t="s">
        <v>26</v>
      </c>
      <c r="C135" t="s">
        <v>24</v>
      </c>
      <c r="D135" t="s">
        <v>1583</v>
      </c>
      <c r="E135" t="s">
        <v>1584</v>
      </c>
      <c r="F135" s="1">
        <v>9122.4500000000007</v>
      </c>
      <c r="G135" s="1">
        <v>0</v>
      </c>
      <c r="J135"/>
      <c r="K135"/>
    </row>
    <row r="136" spans="1:11" x14ac:dyDescent="0.3">
      <c r="A136" t="s">
        <v>719</v>
      </c>
      <c r="B136" t="s">
        <v>26</v>
      </c>
      <c r="C136" t="s">
        <v>28</v>
      </c>
      <c r="D136" t="s">
        <v>436</v>
      </c>
      <c r="E136" t="s">
        <v>1584</v>
      </c>
      <c r="F136" s="1">
        <v>0</v>
      </c>
      <c r="G136" s="1">
        <v>0</v>
      </c>
      <c r="H136" s="1">
        <v>0</v>
      </c>
      <c r="J136"/>
      <c r="K136"/>
    </row>
    <row r="137" spans="1:11" x14ac:dyDescent="0.3">
      <c r="A137" t="s">
        <v>719</v>
      </c>
      <c r="B137" t="s">
        <v>26</v>
      </c>
      <c r="C137" t="s">
        <v>353</v>
      </c>
      <c r="D137" t="s">
        <v>1585</v>
      </c>
      <c r="E137" t="s">
        <v>1586</v>
      </c>
      <c r="H137" s="1">
        <v>7000</v>
      </c>
      <c r="J137"/>
      <c r="K137"/>
    </row>
    <row r="138" spans="1:11" x14ac:dyDescent="0.3">
      <c r="A138" t="s">
        <v>719</v>
      </c>
      <c r="B138" t="s">
        <v>26</v>
      </c>
      <c r="C138" t="s">
        <v>330</v>
      </c>
      <c r="D138" t="s">
        <v>1587</v>
      </c>
      <c r="E138" t="s">
        <v>1586</v>
      </c>
      <c r="F138" s="1">
        <v>0</v>
      </c>
      <c r="J138"/>
      <c r="K138"/>
    </row>
    <row r="139" spans="1:11" x14ac:dyDescent="0.3">
      <c r="A139" t="s">
        <v>719</v>
      </c>
      <c r="B139" t="s">
        <v>26</v>
      </c>
      <c r="C139" t="s">
        <v>351</v>
      </c>
      <c r="D139" t="s">
        <v>1588</v>
      </c>
      <c r="E139" t="s">
        <v>1589</v>
      </c>
      <c r="F139" s="1">
        <v>9000</v>
      </c>
      <c r="J139"/>
      <c r="K139"/>
    </row>
    <row r="140" spans="1:11" x14ac:dyDescent="0.3">
      <c r="A140" t="s">
        <v>719</v>
      </c>
      <c r="B140" t="s">
        <v>33</v>
      </c>
      <c r="C140" t="s">
        <v>35</v>
      </c>
      <c r="D140" t="s">
        <v>438</v>
      </c>
      <c r="E140" t="s">
        <v>1592</v>
      </c>
      <c r="F140" s="1">
        <v>5610</v>
      </c>
      <c r="G140" s="1">
        <v>14175</v>
      </c>
      <c r="H140" s="1">
        <v>12107</v>
      </c>
      <c r="J140"/>
      <c r="K140"/>
    </row>
    <row r="141" spans="1:11" x14ac:dyDescent="0.3">
      <c r="A141" t="s">
        <v>719</v>
      </c>
      <c r="B141" t="s">
        <v>47</v>
      </c>
      <c r="C141" t="s">
        <v>154</v>
      </c>
      <c r="D141" t="s">
        <v>1602</v>
      </c>
      <c r="E141" t="s">
        <v>1603</v>
      </c>
      <c r="F141" s="1">
        <v>0</v>
      </c>
      <c r="J141"/>
      <c r="K141"/>
    </row>
    <row r="142" spans="1:11" x14ac:dyDescent="0.3">
      <c r="A142" t="s">
        <v>719</v>
      </c>
      <c r="B142" t="s">
        <v>47</v>
      </c>
      <c r="C142" t="s">
        <v>156</v>
      </c>
      <c r="D142" t="s">
        <v>1604</v>
      </c>
      <c r="E142" t="s">
        <v>1603</v>
      </c>
      <c r="F142" s="1">
        <v>55978.82</v>
      </c>
      <c r="G142" s="1">
        <v>56801.07</v>
      </c>
      <c r="H142" s="1">
        <v>53560.52</v>
      </c>
      <c r="J142"/>
      <c r="K142"/>
    </row>
    <row r="143" spans="1:11" x14ac:dyDescent="0.3">
      <c r="A143" t="s">
        <v>719</v>
      </c>
      <c r="B143" t="s">
        <v>47</v>
      </c>
      <c r="C143" t="s">
        <v>311</v>
      </c>
      <c r="D143" t="s">
        <v>1605</v>
      </c>
      <c r="E143" t="s">
        <v>1603</v>
      </c>
      <c r="F143" s="1">
        <v>710.82</v>
      </c>
      <c r="G143" s="1">
        <v>678.81</v>
      </c>
      <c r="H143" s="1">
        <v>604.95000000000005</v>
      </c>
      <c r="J143"/>
      <c r="K143"/>
    </row>
    <row r="144" spans="1:11" x14ac:dyDescent="0.3">
      <c r="A144" t="s">
        <v>719</v>
      </c>
      <c r="B144" t="s">
        <v>47</v>
      </c>
      <c r="C144" t="s">
        <v>35</v>
      </c>
      <c r="D144" t="s">
        <v>1606</v>
      </c>
      <c r="E144" t="s">
        <v>1603</v>
      </c>
      <c r="F144" s="1">
        <v>0</v>
      </c>
      <c r="G144" s="1">
        <v>0</v>
      </c>
      <c r="H144" s="1">
        <v>1655</v>
      </c>
      <c r="J144"/>
      <c r="K144"/>
    </row>
    <row r="145" spans="1:11" x14ac:dyDescent="0.3">
      <c r="A145" t="s">
        <v>719</v>
      </c>
      <c r="B145" t="s">
        <v>47</v>
      </c>
      <c r="C145" t="s">
        <v>309</v>
      </c>
      <c r="D145" t="s">
        <v>1607</v>
      </c>
      <c r="E145" t="s">
        <v>1603</v>
      </c>
      <c r="F145" s="1">
        <v>0</v>
      </c>
      <c r="J145"/>
      <c r="K145"/>
    </row>
    <row r="146" spans="1:11" x14ac:dyDescent="0.3">
      <c r="A146" t="s">
        <v>719</v>
      </c>
      <c r="B146" t="s">
        <v>47</v>
      </c>
      <c r="C146" t="s">
        <v>312</v>
      </c>
      <c r="D146" t="s">
        <v>1608</v>
      </c>
      <c r="E146" t="s">
        <v>1603</v>
      </c>
      <c r="F146" s="1">
        <v>10244</v>
      </c>
      <c r="G146" s="1">
        <v>10244</v>
      </c>
      <c r="H146" s="1">
        <v>18419.759999999998</v>
      </c>
      <c r="J146"/>
      <c r="K146"/>
    </row>
    <row r="147" spans="1:11" x14ac:dyDescent="0.3">
      <c r="A147" t="s">
        <v>719</v>
      </c>
      <c r="B147" t="s">
        <v>47</v>
      </c>
      <c r="C147" t="s">
        <v>301</v>
      </c>
      <c r="D147" t="s">
        <v>1609</v>
      </c>
      <c r="E147" t="s">
        <v>1603</v>
      </c>
      <c r="F147" s="1">
        <v>30</v>
      </c>
      <c r="H147" s="1">
        <v>30</v>
      </c>
      <c r="J147"/>
      <c r="K147"/>
    </row>
    <row r="148" spans="1:11" x14ac:dyDescent="0.3">
      <c r="A148" t="s">
        <v>719</v>
      </c>
      <c r="B148" t="s">
        <v>47</v>
      </c>
      <c r="C148" t="s">
        <v>270</v>
      </c>
      <c r="D148" t="s">
        <v>1610</v>
      </c>
      <c r="E148" t="s">
        <v>1603</v>
      </c>
      <c r="F148" s="1">
        <v>17</v>
      </c>
      <c r="G148" s="1">
        <v>1141.8</v>
      </c>
      <c r="J148"/>
      <c r="K148"/>
    </row>
    <row r="149" spans="1:11" x14ac:dyDescent="0.3">
      <c r="A149" t="s">
        <v>719</v>
      </c>
      <c r="B149" t="s">
        <v>47</v>
      </c>
      <c r="C149" t="s">
        <v>11</v>
      </c>
      <c r="D149" t="s">
        <v>449</v>
      </c>
      <c r="E149" t="s">
        <v>1603</v>
      </c>
      <c r="F149" s="1">
        <v>0</v>
      </c>
      <c r="G149" s="1">
        <v>0</v>
      </c>
      <c r="H149" s="1">
        <v>0</v>
      </c>
      <c r="J149"/>
      <c r="K149"/>
    </row>
    <row r="150" spans="1:11" x14ac:dyDescent="0.3">
      <c r="A150" t="s">
        <v>719</v>
      </c>
      <c r="B150" t="s">
        <v>47</v>
      </c>
      <c r="C150" t="s">
        <v>273</v>
      </c>
      <c r="D150" t="s">
        <v>1611</v>
      </c>
      <c r="E150" t="s">
        <v>1612</v>
      </c>
      <c r="F150" s="1">
        <v>42.71</v>
      </c>
      <c r="G150" s="1">
        <v>32.99</v>
      </c>
      <c r="H150" s="1">
        <v>3617.07</v>
      </c>
      <c r="J150"/>
      <c r="K150"/>
    </row>
    <row r="151" spans="1:11" x14ac:dyDescent="0.3">
      <c r="A151" t="s">
        <v>719</v>
      </c>
      <c r="B151" t="s">
        <v>47</v>
      </c>
      <c r="C151" t="s">
        <v>369</v>
      </c>
      <c r="D151" t="s">
        <v>1613</v>
      </c>
      <c r="E151" t="s">
        <v>1612</v>
      </c>
      <c r="F151" s="1">
        <v>297.60000000000002</v>
      </c>
      <c r="G151" s="1">
        <v>233.26</v>
      </c>
      <c r="J151"/>
      <c r="K151"/>
    </row>
    <row r="152" spans="1:11" x14ac:dyDescent="0.3">
      <c r="A152" t="s">
        <v>719</v>
      </c>
      <c r="B152" t="s">
        <v>47</v>
      </c>
      <c r="C152" t="s">
        <v>184</v>
      </c>
      <c r="D152" t="s">
        <v>1614</v>
      </c>
      <c r="E152" t="s">
        <v>1612</v>
      </c>
      <c r="F152" s="1">
        <v>350</v>
      </c>
      <c r="G152" s="1">
        <v>25</v>
      </c>
      <c r="H152" s="1">
        <v>350</v>
      </c>
      <c r="J152"/>
      <c r="K152"/>
    </row>
    <row r="153" spans="1:11" x14ac:dyDescent="0.3">
      <c r="A153" t="s">
        <v>719</v>
      </c>
      <c r="B153" t="s">
        <v>47</v>
      </c>
      <c r="C153" t="s">
        <v>275</v>
      </c>
      <c r="D153" t="s">
        <v>1615</v>
      </c>
      <c r="E153" t="s">
        <v>1612</v>
      </c>
      <c r="F153" s="1">
        <v>439.18</v>
      </c>
      <c r="G153" s="1">
        <v>1577.72</v>
      </c>
      <c r="H153" s="1">
        <v>1435.46</v>
      </c>
      <c r="J153"/>
      <c r="K153"/>
    </row>
    <row r="154" spans="1:11" x14ac:dyDescent="0.3">
      <c r="A154" t="s">
        <v>719</v>
      </c>
      <c r="B154" t="s">
        <v>47</v>
      </c>
      <c r="C154" t="s">
        <v>276</v>
      </c>
      <c r="D154" t="s">
        <v>1616</v>
      </c>
      <c r="E154" t="s">
        <v>1612</v>
      </c>
      <c r="G154" s="1">
        <v>1404.07</v>
      </c>
      <c r="H154" s="1">
        <v>3010.07</v>
      </c>
      <c r="J154"/>
      <c r="K154"/>
    </row>
    <row r="155" spans="1:11" x14ac:dyDescent="0.3">
      <c r="A155" t="s">
        <v>719</v>
      </c>
      <c r="B155" t="s">
        <v>47</v>
      </c>
      <c r="C155" t="s">
        <v>310</v>
      </c>
      <c r="D155" t="s">
        <v>1617</v>
      </c>
      <c r="E155" t="s">
        <v>1612</v>
      </c>
      <c r="G155" s="1">
        <v>220</v>
      </c>
      <c r="H155" s="1">
        <v>351.56</v>
      </c>
      <c r="J155"/>
      <c r="K155"/>
    </row>
    <row r="156" spans="1:11" x14ac:dyDescent="0.3">
      <c r="A156" t="s">
        <v>719</v>
      </c>
      <c r="B156" t="s">
        <v>47</v>
      </c>
      <c r="C156" t="s">
        <v>277</v>
      </c>
      <c r="D156" t="s">
        <v>1618</v>
      </c>
      <c r="E156" t="s">
        <v>1612</v>
      </c>
      <c r="F156" s="1">
        <v>139.6</v>
      </c>
      <c r="G156" s="1">
        <v>0</v>
      </c>
      <c r="H156" s="1">
        <v>171.96</v>
      </c>
      <c r="J156"/>
      <c r="K156"/>
    </row>
    <row r="157" spans="1:11" x14ac:dyDescent="0.3">
      <c r="A157" t="s">
        <v>719</v>
      </c>
      <c r="B157" t="s">
        <v>47</v>
      </c>
      <c r="C157" t="s">
        <v>302</v>
      </c>
      <c r="D157" t="s">
        <v>1619</v>
      </c>
      <c r="E157" t="s">
        <v>1612</v>
      </c>
      <c r="F157" s="1">
        <v>1524.7</v>
      </c>
      <c r="G157" s="1">
        <v>1948.55</v>
      </c>
      <c r="H157" s="1">
        <v>1529.3</v>
      </c>
      <c r="J157"/>
      <c r="K157"/>
    </row>
    <row r="158" spans="1:11" x14ac:dyDescent="0.3">
      <c r="A158" t="s">
        <v>719</v>
      </c>
      <c r="B158" t="s">
        <v>47</v>
      </c>
      <c r="C158" t="s">
        <v>364</v>
      </c>
      <c r="D158" t="s">
        <v>1620</v>
      </c>
      <c r="E158" t="s">
        <v>1612</v>
      </c>
      <c r="F158" s="1">
        <v>845.4</v>
      </c>
      <c r="G158" s="1">
        <v>990.88</v>
      </c>
      <c r="H158" s="1">
        <v>1037.72</v>
      </c>
      <c r="J158"/>
      <c r="K158"/>
    </row>
    <row r="159" spans="1:11" x14ac:dyDescent="0.3">
      <c r="A159" t="s">
        <v>719</v>
      </c>
      <c r="B159" t="s">
        <v>47</v>
      </c>
      <c r="C159" t="s">
        <v>360</v>
      </c>
      <c r="D159" t="s">
        <v>1621</v>
      </c>
      <c r="E159" t="s">
        <v>1612</v>
      </c>
      <c r="F159" s="1">
        <v>2646.76</v>
      </c>
      <c r="G159" s="1">
        <v>3866.24</v>
      </c>
      <c r="H159" s="1">
        <v>4117.28</v>
      </c>
      <c r="J159"/>
      <c r="K159"/>
    </row>
    <row r="160" spans="1:11" x14ac:dyDescent="0.3">
      <c r="A160" t="s">
        <v>719</v>
      </c>
      <c r="B160" t="s">
        <v>47</v>
      </c>
      <c r="C160" t="s">
        <v>16</v>
      </c>
      <c r="D160" t="s">
        <v>450</v>
      </c>
      <c r="E160" t="s">
        <v>1612</v>
      </c>
      <c r="F160" s="1">
        <v>0</v>
      </c>
      <c r="G160" s="1">
        <v>0</v>
      </c>
      <c r="H160" s="1">
        <v>0</v>
      </c>
      <c r="J160"/>
      <c r="K160"/>
    </row>
    <row r="161" spans="1:12" x14ac:dyDescent="0.3">
      <c r="A161" t="s">
        <v>719</v>
      </c>
      <c r="B161" t="s">
        <v>47</v>
      </c>
      <c r="C161" t="s">
        <v>361</v>
      </c>
      <c r="D161" t="s">
        <v>1622</v>
      </c>
      <c r="E161" t="s">
        <v>1623</v>
      </c>
      <c r="F161" s="1">
        <v>123.12</v>
      </c>
      <c r="G161" s="1">
        <v>46.4</v>
      </c>
      <c r="J161"/>
      <c r="K161"/>
    </row>
    <row r="162" spans="1:12" x14ac:dyDescent="0.3">
      <c r="A162" t="s">
        <v>719</v>
      </c>
      <c r="B162" t="s">
        <v>47</v>
      </c>
      <c r="C162" t="s">
        <v>222</v>
      </c>
      <c r="D162" t="s">
        <v>1624</v>
      </c>
      <c r="E162" t="s">
        <v>1623</v>
      </c>
      <c r="F162" s="1">
        <v>10789.95</v>
      </c>
      <c r="G162" s="1">
        <v>11459.42</v>
      </c>
      <c r="H162" s="1">
        <v>9980.09</v>
      </c>
      <c r="J162"/>
      <c r="K162"/>
    </row>
    <row r="163" spans="1:12" x14ac:dyDescent="0.3">
      <c r="A163" t="s">
        <v>719</v>
      </c>
      <c r="B163" t="s">
        <v>47</v>
      </c>
      <c r="C163" t="s">
        <v>365</v>
      </c>
      <c r="D163" t="s">
        <v>1625</v>
      </c>
      <c r="E163" t="s">
        <v>1623</v>
      </c>
      <c r="G163" s="1">
        <v>0.9</v>
      </c>
      <c r="H163" s="1">
        <v>64.650000000000006</v>
      </c>
      <c r="J163"/>
      <c r="K163"/>
      <c r="L163"/>
    </row>
    <row r="164" spans="1:12" x14ac:dyDescent="0.3">
      <c r="A164" t="s">
        <v>719</v>
      </c>
      <c r="B164" t="s">
        <v>47</v>
      </c>
      <c r="C164" t="s">
        <v>303</v>
      </c>
      <c r="D164" t="s">
        <v>1626</v>
      </c>
      <c r="E164" t="s">
        <v>1623</v>
      </c>
      <c r="F164" s="1">
        <v>28</v>
      </c>
      <c r="J164"/>
      <c r="K164"/>
      <c r="L164"/>
    </row>
    <row r="165" spans="1:12" x14ac:dyDescent="0.3">
      <c r="A165" t="s">
        <v>719</v>
      </c>
      <c r="B165" t="s">
        <v>47</v>
      </c>
      <c r="C165" t="s">
        <v>305</v>
      </c>
      <c r="D165" t="s">
        <v>1627</v>
      </c>
      <c r="E165" t="s">
        <v>1623</v>
      </c>
      <c r="F165" s="1">
        <v>56.4</v>
      </c>
      <c r="H165" s="1">
        <v>1351.27</v>
      </c>
      <c r="J165"/>
      <c r="K165"/>
      <c r="L165"/>
    </row>
    <row r="166" spans="1:12" x14ac:dyDescent="0.3">
      <c r="A166" t="s">
        <v>719</v>
      </c>
      <c r="B166" t="s">
        <v>47</v>
      </c>
      <c r="C166" t="s">
        <v>18</v>
      </c>
      <c r="D166" t="s">
        <v>451</v>
      </c>
      <c r="E166" t="s">
        <v>1623</v>
      </c>
      <c r="F166" s="1">
        <v>0</v>
      </c>
      <c r="G166" s="1">
        <v>0</v>
      </c>
      <c r="H166" s="1">
        <v>0</v>
      </c>
      <c r="J166"/>
      <c r="K166"/>
      <c r="L166"/>
    </row>
    <row r="167" spans="1:12" x14ac:dyDescent="0.3">
      <c r="A167" t="s">
        <v>719</v>
      </c>
      <c r="B167" t="s">
        <v>47</v>
      </c>
      <c r="C167" t="s">
        <v>54</v>
      </c>
      <c r="D167" t="s">
        <v>1628</v>
      </c>
      <c r="E167" t="s">
        <v>1623</v>
      </c>
      <c r="F167" s="1">
        <v>3120</v>
      </c>
      <c r="G167" s="1">
        <v>3204</v>
      </c>
      <c r="H167" s="1">
        <v>2937</v>
      </c>
      <c r="J167"/>
      <c r="K167"/>
    </row>
    <row r="168" spans="1:12" x14ac:dyDescent="0.3">
      <c r="A168" t="s">
        <v>719</v>
      </c>
      <c r="B168" t="s">
        <v>47</v>
      </c>
      <c r="C168" t="s">
        <v>337</v>
      </c>
      <c r="D168" t="s">
        <v>1629</v>
      </c>
      <c r="E168" t="s">
        <v>1623</v>
      </c>
      <c r="F168" s="1">
        <v>149.07</v>
      </c>
      <c r="J168"/>
      <c r="K168"/>
    </row>
    <row r="169" spans="1:12" x14ac:dyDescent="0.3">
      <c r="A169" t="s">
        <v>719</v>
      </c>
      <c r="B169" t="s">
        <v>47</v>
      </c>
      <c r="C169" t="s">
        <v>281</v>
      </c>
      <c r="D169" t="s">
        <v>1630</v>
      </c>
      <c r="E169" t="s">
        <v>1631</v>
      </c>
      <c r="F169" s="1">
        <v>238.28</v>
      </c>
      <c r="G169" s="1">
        <v>531.03</v>
      </c>
      <c r="H169" s="1">
        <v>491.39</v>
      </c>
      <c r="J169"/>
      <c r="K169"/>
    </row>
    <row r="170" spans="1:12" x14ac:dyDescent="0.3">
      <c r="A170" t="s">
        <v>719</v>
      </c>
      <c r="B170" t="s">
        <v>47</v>
      </c>
      <c r="C170" t="s">
        <v>282</v>
      </c>
      <c r="D170" t="s">
        <v>1632</v>
      </c>
      <c r="E170" t="s">
        <v>1631</v>
      </c>
      <c r="F170" s="1">
        <v>436.38</v>
      </c>
      <c r="G170" s="1">
        <v>625.91</v>
      </c>
      <c r="H170" s="1">
        <v>425.63</v>
      </c>
      <c r="J170"/>
      <c r="K170"/>
    </row>
    <row r="171" spans="1:12" x14ac:dyDescent="0.3">
      <c r="A171" t="s">
        <v>719</v>
      </c>
      <c r="B171" t="s">
        <v>47</v>
      </c>
      <c r="C171" t="s">
        <v>283</v>
      </c>
      <c r="D171" t="s">
        <v>1633</v>
      </c>
      <c r="E171" t="s">
        <v>1631</v>
      </c>
      <c r="F171" s="1">
        <v>12</v>
      </c>
      <c r="J171"/>
      <c r="K171"/>
    </row>
    <row r="172" spans="1:12" x14ac:dyDescent="0.3">
      <c r="A172" t="s">
        <v>719</v>
      </c>
      <c r="B172" t="s">
        <v>47</v>
      </c>
      <c r="C172" t="s">
        <v>284</v>
      </c>
      <c r="D172" t="s">
        <v>1634</v>
      </c>
      <c r="E172" t="s">
        <v>1631</v>
      </c>
      <c r="F172" s="1">
        <v>741.95</v>
      </c>
      <c r="G172" s="1">
        <v>1108.32</v>
      </c>
      <c r="H172" s="1">
        <v>32.1</v>
      </c>
      <c r="J172"/>
      <c r="K172"/>
    </row>
    <row r="173" spans="1:12" x14ac:dyDescent="0.3">
      <c r="A173" t="s">
        <v>719</v>
      </c>
      <c r="B173" t="s">
        <v>47</v>
      </c>
      <c r="C173" t="s">
        <v>20</v>
      </c>
      <c r="D173" t="s">
        <v>452</v>
      </c>
      <c r="E173" t="s">
        <v>1631</v>
      </c>
      <c r="F173" s="1">
        <v>0</v>
      </c>
      <c r="G173" s="1">
        <v>0</v>
      </c>
      <c r="H173" s="1">
        <v>0</v>
      </c>
      <c r="J173"/>
      <c r="K173"/>
      <c r="L173"/>
    </row>
    <row r="174" spans="1:12" x14ac:dyDescent="0.3">
      <c r="A174" t="s">
        <v>719</v>
      </c>
      <c r="B174" t="s">
        <v>47</v>
      </c>
      <c r="C174" t="s">
        <v>370</v>
      </c>
      <c r="D174" t="s">
        <v>1635</v>
      </c>
      <c r="E174" t="s">
        <v>1636</v>
      </c>
      <c r="F174" s="1">
        <v>7</v>
      </c>
      <c r="J174"/>
      <c r="K174"/>
    </row>
    <row r="175" spans="1:12" x14ac:dyDescent="0.3">
      <c r="A175" t="s">
        <v>719</v>
      </c>
      <c r="B175" t="s">
        <v>47</v>
      </c>
      <c r="C175" t="s">
        <v>338</v>
      </c>
      <c r="D175" t="s">
        <v>1637</v>
      </c>
      <c r="E175" t="s">
        <v>1636</v>
      </c>
      <c r="G175" s="1">
        <v>8020.32</v>
      </c>
      <c r="H175" s="1">
        <v>8020.32</v>
      </c>
      <c r="J175"/>
      <c r="K175"/>
      <c r="L175"/>
    </row>
    <row r="176" spans="1:12" x14ac:dyDescent="0.3">
      <c r="A176" t="s">
        <v>719</v>
      </c>
      <c r="B176" t="s">
        <v>47</v>
      </c>
      <c r="C176" t="s">
        <v>344</v>
      </c>
      <c r="D176" t="s">
        <v>1638</v>
      </c>
      <c r="E176" t="s">
        <v>1639</v>
      </c>
      <c r="G176" s="1">
        <v>113.91</v>
      </c>
      <c r="J176"/>
      <c r="K176"/>
      <c r="L176"/>
    </row>
    <row r="177" spans="1:12" x14ac:dyDescent="0.3">
      <c r="A177" t="s">
        <v>719</v>
      </c>
      <c r="B177" t="s">
        <v>47</v>
      </c>
      <c r="C177" t="s">
        <v>346</v>
      </c>
      <c r="D177" t="s">
        <v>1640</v>
      </c>
      <c r="E177" t="s">
        <v>1639</v>
      </c>
      <c r="H177" s="1">
        <v>384.43</v>
      </c>
      <c r="J177"/>
      <c r="K177"/>
      <c r="L177"/>
    </row>
    <row r="178" spans="1:12" x14ac:dyDescent="0.3">
      <c r="A178" t="s">
        <v>719</v>
      </c>
      <c r="B178" t="s">
        <v>47</v>
      </c>
      <c r="C178" t="s">
        <v>22</v>
      </c>
      <c r="D178" t="s">
        <v>1641</v>
      </c>
      <c r="E178" t="s">
        <v>1639</v>
      </c>
      <c r="F178" s="1">
        <v>690</v>
      </c>
      <c r="G178" s="1">
        <v>945</v>
      </c>
      <c r="H178" s="1">
        <v>725</v>
      </c>
      <c r="J178"/>
      <c r="K178"/>
      <c r="L178"/>
    </row>
    <row r="179" spans="1:12" x14ac:dyDescent="0.3">
      <c r="A179" t="s">
        <v>719</v>
      </c>
      <c r="B179" t="s">
        <v>47</v>
      </c>
      <c r="C179" t="s">
        <v>158</v>
      </c>
      <c r="D179" t="s">
        <v>1642</v>
      </c>
      <c r="E179" t="s">
        <v>1643</v>
      </c>
      <c r="F179" s="1">
        <v>5346</v>
      </c>
      <c r="G179" s="1">
        <v>3502</v>
      </c>
      <c r="H179" s="1">
        <v>635</v>
      </c>
      <c r="J179"/>
      <c r="K179"/>
      <c r="L179"/>
    </row>
    <row r="180" spans="1:12" x14ac:dyDescent="0.3">
      <c r="A180" t="s">
        <v>719</v>
      </c>
      <c r="B180" t="s">
        <v>47</v>
      </c>
      <c r="C180" t="s">
        <v>295</v>
      </c>
      <c r="D180" t="s">
        <v>1644</v>
      </c>
      <c r="E180" t="s">
        <v>1643</v>
      </c>
      <c r="F180" s="1">
        <v>64</v>
      </c>
      <c r="G180" s="1">
        <v>1265</v>
      </c>
      <c r="H180" s="1">
        <v>703</v>
      </c>
      <c r="J180"/>
      <c r="K180"/>
      <c r="L180"/>
    </row>
    <row r="181" spans="1:12" x14ac:dyDescent="0.3">
      <c r="A181" t="s">
        <v>719</v>
      </c>
      <c r="B181" t="s">
        <v>47</v>
      </c>
      <c r="C181" t="s">
        <v>298</v>
      </c>
      <c r="D181" t="s">
        <v>1645</v>
      </c>
      <c r="E181" t="s">
        <v>1643</v>
      </c>
      <c r="F181" s="1">
        <v>492</v>
      </c>
      <c r="G181" s="1">
        <v>190</v>
      </c>
      <c r="H181" s="1">
        <v>318.13</v>
      </c>
      <c r="J181"/>
      <c r="K181"/>
      <c r="L181"/>
    </row>
    <row r="182" spans="1:12" x14ac:dyDescent="0.3">
      <c r="A182" t="s">
        <v>719</v>
      </c>
      <c r="B182" t="s">
        <v>47</v>
      </c>
      <c r="C182" t="s">
        <v>324</v>
      </c>
      <c r="D182" t="s">
        <v>1646</v>
      </c>
      <c r="E182" t="s">
        <v>1643</v>
      </c>
      <c r="F182" s="1">
        <v>40</v>
      </c>
      <c r="G182" s="1">
        <v>40</v>
      </c>
      <c r="J182"/>
      <c r="K182"/>
      <c r="L182"/>
    </row>
    <row r="183" spans="1:12" x14ac:dyDescent="0.3">
      <c r="A183" t="s">
        <v>719</v>
      </c>
      <c r="B183" t="s">
        <v>47</v>
      </c>
      <c r="C183" t="s">
        <v>314</v>
      </c>
      <c r="D183" t="s">
        <v>1647</v>
      </c>
      <c r="E183" t="s">
        <v>1643</v>
      </c>
      <c r="F183" s="1">
        <v>-5.75</v>
      </c>
      <c r="G183" s="1">
        <v>-62.14</v>
      </c>
      <c r="H183" s="1">
        <v>-0.85</v>
      </c>
      <c r="J183"/>
      <c r="K183"/>
    </row>
    <row r="184" spans="1:12" x14ac:dyDescent="0.3">
      <c r="A184" t="s">
        <v>719</v>
      </c>
      <c r="B184" t="s">
        <v>47</v>
      </c>
      <c r="C184" t="s">
        <v>49</v>
      </c>
      <c r="D184" t="s">
        <v>453</v>
      </c>
      <c r="E184" t="s">
        <v>1643</v>
      </c>
      <c r="F184" s="1">
        <v>38117.279999999999</v>
      </c>
      <c r="G184" s="1">
        <v>34492.090000000004</v>
      </c>
      <c r="H184" s="1">
        <v>33163.67</v>
      </c>
      <c r="J184"/>
      <c r="K184"/>
    </row>
    <row r="185" spans="1:12" x14ac:dyDescent="0.3">
      <c r="A185" t="s">
        <v>719</v>
      </c>
      <c r="B185" t="s">
        <v>47</v>
      </c>
      <c r="C185" t="s">
        <v>28</v>
      </c>
      <c r="D185" t="s">
        <v>1648</v>
      </c>
      <c r="E185" t="s">
        <v>1643</v>
      </c>
      <c r="F185" s="1">
        <v>0</v>
      </c>
      <c r="G185" s="1">
        <v>0</v>
      </c>
      <c r="J185"/>
      <c r="K185"/>
    </row>
    <row r="186" spans="1:12" x14ac:dyDescent="0.3">
      <c r="A186" t="s">
        <v>719</v>
      </c>
      <c r="B186" t="s">
        <v>47</v>
      </c>
      <c r="C186" t="s">
        <v>371</v>
      </c>
      <c r="D186" t="s">
        <v>1649</v>
      </c>
      <c r="E186" t="s">
        <v>1650</v>
      </c>
      <c r="F186" s="1">
        <v>0</v>
      </c>
      <c r="G186" s="1">
        <v>0</v>
      </c>
      <c r="H186" s="1">
        <v>650.87</v>
      </c>
      <c r="J186"/>
      <c r="K186"/>
    </row>
    <row r="187" spans="1:12" s="43" customFormat="1" x14ac:dyDescent="0.3">
      <c r="A187" s="43" t="s">
        <v>719</v>
      </c>
      <c r="B187" s="43" t="s">
        <v>98</v>
      </c>
      <c r="C187" s="43">
        <v>69205</v>
      </c>
      <c r="D187" s="43" t="s">
        <v>1708</v>
      </c>
      <c r="E187" s="43" t="s">
        <v>1710</v>
      </c>
      <c r="F187" s="251"/>
      <c r="G187" s="251"/>
      <c r="H187" s="251">
        <v>8666.41</v>
      </c>
      <c r="I187" s="263"/>
      <c r="J187"/>
      <c r="K187"/>
      <c r="L187" s="251"/>
    </row>
    <row r="188" spans="1:12" x14ac:dyDescent="0.3">
      <c r="A188" t="s">
        <v>719</v>
      </c>
      <c r="B188" t="s">
        <v>98</v>
      </c>
      <c r="C188" t="s">
        <v>100</v>
      </c>
      <c r="D188" t="s">
        <v>508</v>
      </c>
      <c r="E188" t="s">
        <v>1710</v>
      </c>
      <c r="F188" s="1">
        <v>58591.15</v>
      </c>
      <c r="G188" s="1">
        <v>60207.82</v>
      </c>
      <c r="H188" s="1">
        <v>0</v>
      </c>
      <c r="J188"/>
      <c r="K188"/>
    </row>
    <row r="189" spans="1:12" x14ac:dyDescent="0.3">
      <c r="A189" t="s">
        <v>719</v>
      </c>
      <c r="B189" t="s">
        <v>98</v>
      </c>
      <c r="C189" t="s">
        <v>349</v>
      </c>
      <c r="D189" t="s">
        <v>1711</v>
      </c>
      <c r="E189" t="s">
        <v>1710</v>
      </c>
      <c r="F189" s="1">
        <v>13599.94</v>
      </c>
      <c r="G189" s="1">
        <v>11983.7</v>
      </c>
      <c r="H189" s="1">
        <v>9428.68</v>
      </c>
      <c r="J189"/>
      <c r="K189"/>
    </row>
    <row r="190" spans="1:12" x14ac:dyDescent="0.3">
      <c r="A190" t="s">
        <v>719</v>
      </c>
      <c r="B190" t="s">
        <v>105</v>
      </c>
      <c r="C190" t="s">
        <v>154</v>
      </c>
      <c r="D190" t="s">
        <v>1722</v>
      </c>
      <c r="E190" t="s">
        <v>1723</v>
      </c>
      <c r="G190" s="1">
        <v>6426.8</v>
      </c>
      <c r="H190" s="1">
        <v>4586.7</v>
      </c>
      <c r="J190"/>
      <c r="K190"/>
    </row>
    <row r="191" spans="1:12" x14ac:dyDescent="0.3">
      <c r="A191" t="s">
        <v>719</v>
      </c>
      <c r="B191" t="s">
        <v>105</v>
      </c>
      <c r="C191" t="s">
        <v>270</v>
      </c>
      <c r="D191" t="s">
        <v>1724</v>
      </c>
      <c r="E191" t="s">
        <v>1723</v>
      </c>
      <c r="F191" s="1">
        <v>20</v>
      </c>
      <c r="G191" s="1">
        <v>119.88</v>
      </c>
      <c r="H191" s="1">
        <v>14.04</v>
      </c>
      <c r="J191"/>
      <c r="K191"/>
    </row>
    <row r="192" spans="1:12" x14ac:dyDescent="0.3">
      <c r="A192" t="s">
        <v>719</v>
      </c>
      <c r="B192" t="s">
        <v>105</v>
      </c>
      <c r="C192" t="s">
        <v>11</v>
      </c>
      <c r="D192" t="s">
        <v>514</v>
      </c>
      <c r="E192" t="s">
        <v>1723</v>
      </c>
      <c r="G192" s="1">
        <v>0</v>
      </c>
      <c r="H192" s="1">
        <v>0</v>
      </c>
      <c r="J192"/>
      <c r="K192"/>
    </row>
    <row r="193" spans="1:11" x14ac:dyDescent="0.3">
      <c r="A193" t="s">
        <v>719</v>
      </c>
      <c r="B193" t="s">
        <v>105</v>
      </c>
      <c r="C193" t="s">
        <v>273</v>
      </c>
      <c r="D193" t="s">
        <v>1725</v>
      </c>
      <c r="E193" t="s">
        <v>1726</v>
      </c>
      <c r="F193" s="1">
        <v>1215.99</v>
      </c>
      <c r="G193" s="1">
        <v>515.39</v>
      </c>
      <c r="H193" s="1">
        <v>107.09</v>
      </c>
      <c r="J193"/>
      <c r="K193"/>
    </row>
    <row r="194" spans="1:11" x14ac:dyDescent="0.3">
      <c r="A194" t="s">
        <v>719</v>
      </c>
      <c r="B194" t="s">
        <v>105</v>
      </c>
      <c r="C194" t="s">
        <v>275</v>
      </c>
      <c r="D194" t="s">
        <v>1727</v>
      </c>
      <c r="E194" t="s">
        <v>1726</v>
      </c>
      <c r="F194" s="1">
        <v>862.41</v>
      </c>
      <c r="G194" s="1">
        <v>466.41</v>
      </c>
      <c r="H194" s="1">
        <v>235.76</v>
      </c>
      <c r="J194"/>
      <c r="K194"/>
    </row>
    <row r="195" spans="1:11" x14ac:dyDescent="0.3">
      <c r="A195" t="s">
        <v>719</v>
      </c>
      <c r="B195" t="s">
        <v>105</v>
      </c>
      <c r="C195" t="s">
        <v>276</v>
      </c>
      <c r="D195" t="s">
        <v>1728</v>
      </c>
      <c r="E195" t="s">
        <v>1726</v>
      </c>
      <c r="G195" s="1">
        <v>1243</v>
      </c>
      <c r="J195"/>
      <c r="K195"/>
    </row>
    <row r="196" spans="1:11" x14ac:dyDescent="0.3">
      <c r="A196" t="s">
        <v>719</v>
      </c>
      <c r="B196" t="s">
        <v>105</v>
      </c>
      <c r="C196" t="s">
        <v>302</v>
      </c>
      <c r="D196" t="s">
        <v>1729</v>
      </c>
      <c r="E196" t="s">
        <v>1726</v>
      </c>
      <c r="F196" s="1">
        <v>176.36</v>
      </c>
      <c r="G196" s="1">
        <v>170.17</v>
      </c>
      <c r="H196" s="1">
        <v>156.88</v>
      </c>
      <c r="J196"/>
      <c r="K196"/>
    </row>
    <row r="197" spans="1:11" x14ac:dyDescent="0.3">
      <c r="A197" t="s">
        <v>719</v>
      </c>
      <c r="B197" t="s">
        <v>105</v>
      </c>
      <c r="C197" t="s">
        <v>364</v>
      </c>
      <c r="D197" t="s">
        <v>1730</v>
      </c>
      <c r="E197" t="s">
        <v>1726</v>
      </c>
      <c r="F197" s="1">
        <v>798.89</v>
      </c>
      <c r="G197" s="1">
        <v>277.7</v>
      </c>
      <c r="H197" s="1">
        <v>205.18</v>
      </c>
      <c r="J197"/>
      <c r="K197"/>
    </row>
    <row r="198" spans="1:11" x14ac:dyDescent="0.3">
      <c r="A198" t="s">
        <v>719</v>
      </c>
      <c r="B198" t="s">
        <v>105</v>
      </c>
      <c r="C198" t="s">
        <v>360</v>
      </c>
      <c r="D198" t="s">
        <v>1731</v>
      </c>
      <c r="E198" t="s">
        <v>1726</v>
      </c>
      <c r="F198" s="1">
        <v>423.26</v>
      </c>
      <c r="G198" s="1">
        <v>541.99</v>
      </c>
      <c r="H198" s="1">
        <v>1262.1400000000001</v>
      </c>
      <c r="J198"/>
      <c r="K198"/>
    </row>
    <row r="199" spans="1:11" x14ac:dyDescent="0.3">
      <c r="A199" t="s">
        <v>719</v>
      </c>
      <c r="B199" t="s">
        <v>105</v>
      </c>
      <c r="C199" t="s">
        <v>16</v>
      </c>
      <c r="D199" t="s">
        <v>515</v>
      </c>
      <c r="E199" t="s">
        <v>1726</v>
      </c>
      <c r="F199" s="1">
        <v>0</v>
      </c>
      <c r="G199" s="1">
        <v>0</v>
      </c>
      <c r="H199" s="1">
        <v>0</v>
      </c>
      <c r="J199"/>
      <c r="K199"/>
    </row>
    <row r="200" spans="1:11" x14ac:dyDescent="0.3">
      <c r="A200" t="s">
        <v>719</v>
      </c>
      <c r="B200" t="s">
        <v>105</v>
      </c>
      <c r="C200" t="s">
        <v>361</v>
      </c>
      <c r="D200" t="s">
        <v>1732</v>
      </c>
      <c r="E200" t="s">
        <v>1733</v>
      </c>
      <c r="F200" s="1">
        <v>20.32</v>
      </c>
      <c r="G200" s="1">
        <v>8.9600000000000009</v>
      </c>
      <c r="J200"/>
      <c r="K200"/>
    </row>
    <row r="201" spans="1:11" x14ac:dyDescent="0.3">
      <c r="A201" t="s">
        <v>719</v>
      </c>
      <c r="B201" t="s">
        <v>105</v>
      </c>
      <c r="C201" t="s">
        <v>222</v>
      </c>
      <c r="D201" t="s">
        <v>1734</v>
      </c>
      <c r="E201" t="s">
        <v>1733</v>
      </c>
      <c r="F201" s="1">
        <v>1562.35</v>
      </c>
      <c r="G201" s="1">
        <v>387.99</v>
      </c>
      <c r="H201" s="1">
        <v>404.56</v>
      </c>
      <c r="J201"/>
      <c r="K201"/>
    </row>
    <row r="202" spans="1:11" x14ac:dyDescent="0.3">
      <c r="A202" t="s">
        <v>719</v>
      </c>
      <c r="B202" t="s">
        <v>105</v>
      </c>
      <c r="C202" t="s">
        <v>365</v>
      </c>
      <c r="D202" t="s">
        <v>1735</v>
      </c>
      <c r="E202" t="s">
        <v>1733</v>
      </c>
      <c r="F202" s="1">
        <v>42.6</v>
      </c>
      <c r="J202"/>
      <c r="K202"/>
    </row>
    <row r="203" spans="1:11" x14ac:dyDescent="0.3">
      <c r="A203" t="s">
        <v>719</v>
      </c>
      <c r="B203" t="s">
        <v>105</v>
      </c>
      <c r="C203" t="s">
        <v>305</v>
      </c>
      <c r="D203" t="s">
        <v>1736</v>
      </c>
      <c r="E203" t="s">
        <v>1733</v>
      </c>
      <c r="F203" s="1">
        <v>377.97</v>
      </c>
      <c r="G203" s="1">
        <v>35</v>
      </c>
      <c r="J203"/>
      <c r="K203"/>
    </row>
    <row r="204" spans="1:11" x14ac:dyDescent="0.3">
      <c r="A204" t="s">
        <v>719</v>
      </c>
      <c r="B204" t="s">
        <v>105</v>
      </c>
      <c r="C204" t="s">
        <v>18</v>
      </c>
      <c r="D204" t="s">
        <v>516</v>
      </c>
      <c r="E204" t="s">
        <v>1733</v>
      </c>
      <c r="F204" s="1">
        <v>0</v>
      </c>
      <c r="G204" s="1">
        <v>0</v>
      </c>
      <c r="H204" s="1">
        <v>0</v>
      </c>
      <c r="J204"/>
      <c r="K204"/>
    </row>
    <row r="205" spans="1:11" x14ac:dyDescent="0.3">
      <c r="A205" t="s">
        <v>719</v>
      </c>
      <c r="B205" t="s">
        <v>105</v>
      </c>
      <c r="C205" t="s">
        <v>54</v>
      </c>
      <c r="D205" t="s">
        <v>1737</v>
      </c>
      <c r="E205" t="s">
        <v>1733</v>
      </c>
      <c r="F205" s="1">
        <v>1920</v>
      </c>
      <c r="G205" s="1">
        <v>1980</v>
      </c>
      <c r="H205" s="1">
        <v>1815</v>
      </c>
      <c r="J205"/>
      <c r="K205"/>
    </row>
    <row r="206" spans="1:11" x14ac:dyDescent="0.3">
      <c r="A206" t="s">
        <v>719</v>
      </c>
      <c r="B206" t="s">
        <v>105</v>
      </c>
      <c r="C206" t="s">
        <v>337</v>
      </c>
      <c r="D206" t="s">
        <v>1738</v>
      </c>
      <c r="E206" t="s">
        <v>1733</v>
      </c>
      <c r="F206" s="1">
        <v>35.979999999999997</v>
      </c>
      <c r="J206"/>
      <c r="K206"/>
    </row>
    <row r="207" spans="1:11" x14ac:dyDescent="0.3">
      <c r="A207" t="s">
        <v>719</v>
      </c>
      <c r="B207" t="s">
        <v>105</v>
      </c>
      <c r="C207" t="s">
        <v>282</v>
      </c>
      <c r="D207" t="s">
        <v>1739</v>
      </c>
      <c r="E207" t="s">
        <v>1740</v>
      </c>
      <c r="F207" s="1">
        <v>487.12</v>
      </c>
      <c r="G207" s="1">
        <v>859.36</v>
      </c>
      <c r="H207" s="1">
        <v>241.2</v>
      </c>
      <c r="J207"/>
      <c r="K207"/>
    </row>
    <row r="208" spans="1:11" x14ac:dyDescent="0.3">
      <c r="A208" t="s">
        <v>719</v>
      </c>
      <c r="B208" t="s">
        <v>105</v>
      </c>
      <c r="C208" t="s">
        <v>283</v>
      </c>
      <c r="D208" t="s">
        <v>1741</v>
      </c>
      <c r="E208" t="s">
        <v>1740</v>
      </c>
      <c r="F208" s="1">
        <v>6</v>
      </c>
      <c r="J208"/>
      <c r="K208"/>
    </row>
    <row r="209" spans="1:11" x14ac:dyDescent="0.3">
      <c r="A209" t="s">
        <v>719</v>
      </c>
      <c r="B209" t="s">
        <v>105</v>
      </c>
      <c r="C209" t="s">
        <v>284</v>
      </c>
      <c r="D209" t="s">
        <v>1742</v>
      </c>
      <c r="E209" t="s">
        <v>1740</v>
      </c>
      <c r="F209" s="1">
        <v>1381.14</v>
      </c>
      <c r="G209" s="1">
        <v>1034.3599999999999</v>
      </c>
      <c r="H209" s="1">
        <v>1372.08</v>
      </c>
      <c r="J209"/>
      <c r="K209"/>
    </row>
    <row r="210" spans="1:11" x14ac:dyDescent="0.3">
      <c r="A210" t="s">
        <v>719</v>
      </c>
      <c r="B210" t="s">
        <v>105</v>
      </c>
      <c r="C210" t="s">
        <v>286</v>
      </c>
      <c r="D210" t="s">
        <v>1743</v>
      </c>
      <c r="E210" t="s">
        <v>1740</v>
      </c>
      <c r="F210" s="1">
        <v>771.8</v>
      </c>
      <c r="H210" s="1">
        <v>0</v>
      </c>
      <c r="J210"/>
      <c r="K210"/>
    </row>
    <row r="211" spans="1:11" x14ac:dyDescent="0.3">
      <c r="A211" t="s">
        <v>719</v>
      </c>
      <c r="B211" t="s">
        <v>105</v>
      </c>
      <c r="C211" t="s">
        <v>287</v>
      </c>
      <c r="D211" t="s">
        <v>1744</v>
      </c>
      <c r="E211" t="s">
        <v>1740</v>
      </c>
      <c r="F211" s="1">
        <v>60.5</v>
      </c>
      <c r="G211" s="1">
        <v>256</v>
      </c>
      <c r="J211"/>
      <c r="K211"/>
    </row>
    <row r="212" spans="1:11" x14ac:dyDescent="0.3">
      <c r="A212" t="s">
        <v>719</v>
      </c>
      <c r="B212" t="s">
        <v>105</v>
      </c>
      <c r="C212" t="s">
        <v>289</v>
      </c>
      <c r="D212" t="s">
        <v>1745</v>
      </c>
      <c r="E212" t="s">
        <v>1740</v>
      </c>
      <c r="G212" s="1">
        <v>380.38</v>
      </c>
      <c r="J212"/>
      <c r="K212"/>
    </row>
    <row r="213" spans="1:11" x14ac:dyDescent="0.3">
      <c r="A213" t="s">
        <v>719</v>
      </c>
      <c r="B213" t="s">
        <v>105</v>
      </c>
      <c r="C213" t="s">
        <v>20</v>
      </c>
      <c r="D213" t="s">
        <v>517</v>
      </c>
      <c r="E213" t="s">
        <v>1740</v>
      </c>
      <c r="F213" s="1">
        <v>0</v>
      </c>
      <c r="G213" s="1">
        <v>0</v>
      </c>
      <c r="H213" s="1">
        <v>0</v>
      </c>
      <c r="J213"/>
      <c r="K213"/>
    </row>
    <row r="214" spans="1:11" x14ac:dyDescent="0.3">
      <c r="A214" t="s">
        <v>719</v>
      </c>
      <c r="B214" t="s">
        <v>105</v>
      </c>
      <c r="C214" t="s">
        <v>344</v>
      </c>
      <c r="D214" t="s">
        <v>1746</v>
      </c>
      <c r="E214" t="s">
        <v>1747</v>
      </c>
      <c r="F214" s="1">
        <v>87.37</v>
      </c>
      <c r="J214"/>
      <c r="K214"/>
    </row>
    <row r="215" spans="1:11" x14ac:dyDescent="0.3">
      <c r="A215" t="s">
        <v>719</v>
      </c>
      <c r="B215" t="s">
        <v>105</v>
      </c>
      <c r="C215" t="s">
        <v>346</v>
      </c>
      <c r="D215" t="s">
        <v>1748</v>
      </c>
      <c r="E215" t="s">
        <v>1747</v>
      </c>
      <c r="H215" s="1">
        <v>251.23</v>
      </c>
      <c r="J215"/>
      <c r="K215"/>
    </row>
    <row r="216" spans="1:11" x14ac:dyDescent="0.3">
      <c r="A216" t="s">
        <v>719</v>
      </c>
      <c r="B216" t="s">
        <v>105</v>
      </c>
      <c r="C216" t="s">
        <v>158</v>
      </c>
      <c r="D216" t="s">
        <v>1749</v>
      </c>
      <c r="E216" t="s">
        <v>1750</v>
      </c>
      <c r="F216" s="1">
        <v>1277</v>
      </c>
      <c r="G216" s="1">
        <v>1642</v>
      </c>
      <c r="H216" s="1">
        <v>1974</v>
      </c>
      <c r="J216"/>
      <c r="K216"/>
    </row>
    <row r="217" spans="1:11" x14ac:dyDescent="0.3">
      <c r="A217" t="s">
        <v>719</v>
      </c>
      <c r="B217" t="s">
        <v>105</v>
      </c>
      <c r="C217" t="s">
        <v>297</v>
      </c>
      <c r="D217" t="s">
        <v>1751</v>
      </c>
      <c r="E217" t="s">
        <v>1750</v>
      </c>
      <c r="F217" s="1">
        <v>4352.74</v>
      </c>
      <c r="J217"/>
      <c r="K217"/>
    </row>
    <row r="218" spans="1:11" x14ac:dyDescent="0.3">
      <c r="A218" t="s">
        <v>719</v>
      </c>
      <c r="B218" t="s">
        <v>105</v>
      </c>
      <c r="C218" t="s">
        <v>24</v>
      </c>
      <c r="D218" t="s">
        <v>1752</v>
      </c>
      <c r="E218" t="s">
        <v>1750</v>
      </c>
      <c r="F218" s="1">
        <v>55.9</v>
      </c>
      <c r="J218"/>
      <c r="K218"/>
    </row>
    <row r="219" spans="1:11" x14ac:dyDescent="0.3">
      <c r="A219" t="s">
        <v>719</v>
      </c>
      <c r="B219" t="s">
        <v>105</v>
      </c>
      <c r="C219" t="s">
        <v>298</v>
      </c>
      <c r="D219" t="s">
        <v>1753</v>
      </c>
      <c r="E219" t="s">
        <v>1750</v>
      </c>
      <c r="F219" s="1">
        <v>879</v>
      </c>
      <c r="G219" s="1">
        <v>910</v>
      </c>
      <c r="H219" s="1">
        <v>820</v>
      </c>
      <c r="J219"/>
      <c r="K219"/>
    </row>
    <row r="220" spans="1:11" x14ac:dyDescent="0.3">
      <c r="A220" t="s">
        <v>719</v>
      </c>
      <c r="B220" t="s">
        <v>105</v>
      </c>
      <c r="C220" t="s">
        <v>49</v>
      </c>
      <c r="D220" t="s">
        <v>1754</v>
      </c>
      <c r="E220" t="s">
        <v>1750</v>
      </c>
      <c r="F220" s="1">
        <v>5.16</v>
      </c>
      <c r="G220" s="1">
        <v>30.83</v>
      </c>
      <c r="H220" s="1">
        <v>10.039999999999999</v>
      </c>
      <c r="J220"/>
      <c r="K220"/>
    </row>
    <row r="221" spans="1:11" x14ac:dyDescent="0.3">
      <c r="A221" t="s">
        <v>719</v>
      </c>
      <c r="B221" t="s">
        <v>105</v>
      </c>
      <c r="C221" t="s">
        <v>107</v>
      </c>
      <c r="D221" t="s">
        <v>518</v>
      </c>
      <c r="E221" t="s">
        <v>1750</v>
      </c>
      <c r="F221" s="1">
        <v>10606.44</v>
      </c>
      <c r="G221" s="1">
        <v>5891.91</v>
      </c>
      <c r="H221" s="1">
        <v>58</v>
      </c>
      <c r="J221"/>
      <c r="K221"/>
    </row>
    <row r="222" spans="1:11" x14ac:dyDescent="0.3">
      <c r="A222" t="s">
        <v>719</v>
      </c>
      <c r="B222" t="s">
        <v>105</v>
      </c>
      <c r="C222" t="s">
        <v>28</v>
      </c>
      <c r="D222" t="s">
        <v>1755</v>
      </c>
      <c r="E222" t="s">
        <v>1750</v>
      </c>
      <c r="F222" s="1">
        <v>0</v>
      </c>
      <c r="G222" s="1">
        <v>0</v>
      </c>
      <c r="J222"/>
      <c r="K222"/>
    </row>
    <row r="223" spans="1:11" x14ac:dyDescent="0.3">
      <c r="A223" t="s">
        <v>719</v>
      </c>
      <c r="B223" t="s">
        <v>126</v>
      </c>
      <c r="C223" t="s">
        <v>387</v>
      </c>
      <c r="D223" t="s">
        <v>1758</v>
      </c>
      <c r="E223" t="s">
        <v>1759</v>
      </c>
      <c r="F223" s="1">
        <v>0</v>
      </c>
      <c r="G223" s="1">
        <v>0</v>
      </c>
      <c r="J223"/>
      <c r="K223"/>
    </row>
    <row r="224" spans="1:11" x14ac:dyDescent="0.3">
      <c r="A224" t="s">
        <v>719</v>
      </c>
      <c r="B224" t="s">
        <v>126</v>
      </c>
      <c r="C224" t="s">
        <v>128</v>
      </c>
      <c r="D224" t="s">
        <v>540</v>
      </c>
      <c r="E224" t="s">
        <v>1759</v>
      </c>
      <c r="F224" s="1">
        <v>15473.2</v>
      </c>
      <c r="G224" s="1">
        <v>23239.3</v>
      </c>
      <c r="H224" s="1">
        <v>37206.699999999997</v>
      </c>
      <c r="J224"/>
      <c r="K224"/>
    </row>
    <row r="225" spans="1:12" x14ac:dyDescent="0.3">
      <c r="A225" t="s">
        <v>719</v>
      </c>
      <c r="B225" t="s">
        <v>126</v>
      </c>
      <c r="C225" t="s">
        <v>130</v>
      </c>
      <c r="D225" t="s">
        <v>542</v>
      </c>
      <c r="E225" t="s">
        <v>1759</v>
      </c>
      <c r="F225" s="1">
        <v>59509.8</v>
      </c>
      <c r="G225" s="1">
        <v>64758.8</v>
      </c>
      <c r="H225" s="1">
        <v>64822</v>
      </c>
      <c r="J225"/>
      <c r="K225"/>
    </row>
    <row r="226" spans="1:12" x14ac:dyDescent="0.3">
      <c r="A226" t="s">
        <v>719</v>
      </c>
      <c r="B226" t="s">
        <v>126</v>
      </c>
      <c r="C226" t="s">
        <v>134</v>
      </c>
      <c r="D226" t="s">
        <v>544</v>
      </c>
      <c r="E226" t="s">
        <v>1759</v>
      </c>
      <c r="F226" s="1">
        <v>357714.5</v>
      </c>
      <c r="G226" s="1">
        <v>347599.01</v>
      </c>
      <c r="H226" s="1">
        <v>284905.95</v>
      </c>
      <c r="J226"/>
      <c r="K226"/>
    </row>
    <row r="227" spans="1:12" x14ac:dyDescent="0.3">
      <c r="A227" t="s">
        <v>719</v>
      </c>
      <c r="B227" t="s">
        <v>126</v>
      </c>
      <c r="C227" t="s">
        <v>388</v>
      </c>
      <c r="D227" t="s">
        <v>1760</v>
      </c>
      <c r="E227" t="s">
        <v>1759</v>
      </c>
      <c r="F227" s="1">
        <v>0</v>
      </c>
      <c r="G227" s="1">
        <v>0</v>
      </c>
      <c r="J227"/>
      <c r="K227"/>
    </row>
    <row r="228" spans="1:12" x14ac:dyDescent="0.3">
      <c r="A228" t="s">
        <v>719</v>
      </c>
      <c r="B228" t="s">
        <v>126</v>
      </c>
      <c r="C228" t="s">
        <v>132</v>
      </c>
      <c r="D228" t="s">
        <v>546</v>
      </c>
      <c r="E228" t="s">
        <v>1759</v>
      </c>
      <c r="F228" s="1">
        <v>15450</v>
      </c>
      <c r="G228" s="1">
        <v>15913.4</v>
      </c>
      <c r="H228" s="1">
        <v>0</v>
      </c>
      <c r="J228"/>
      <c r="K228"/>
    </row>
    <row r="229" spans="1:12" x14ac:dyDescent="0.3">
      <c r="A229" t="s">
        <v>719</v>
      </c>
      <c r="B229" t="s">
        <v>126</v>
      </c>
      <c r="C229" t="s">
        <v>136</v>
      </c>
      <c r="D229" t="s">
        <v>548</v>
      </c>
      <c r="E229" t="s">
        <v>1759</v>
      </c>
      <c r="F229" s="1">
        <v>337325</v>
      </c>
      <c r="G229" s="1">
        <v>330203.3</v>
      </c>
      <c r="H229" s="1">
        <v>422279.22</v>
      </c>
      <c r="J229"/>
      <c r="K229"/>
      <c r="L229"/>
    </row>
    <row r="230" spans="1:12" x14ac:dyDescent="0.3">
      <c r="A230" t="s">
        <v>719</v>
      </c>
      <c r="B230" t="s">
        <v>126</v>
      </c>
      <c r="C230" t="s">
        <v>389</v>
      </c>
      <c r="D230" t="s">
        <v>1761</v>
      </c>
      <c r="E230" t="s">
        <v>1759</v>
      </c>
      <c r="F230" s="1">
        <v>0</v>
      </c>
      <c r="G230" s="1">
        <v>0</v>
      </c>
      <c r="J230"/>
      <c r="K230"/>
      <c r="L230"/>
    </row>
    <row r="231" spans="1:12" x14ac:dyDescent="0.3">
      <c r="A231" t="s">
        <v>719</v>
      </c>
      <c r="B231" t="s">
        <v>126</v>
      </c>
      <c r="C231" t="s">
        <v>138</v>
      </c>
      <c r="D231" t="s">
        <v>550</v>
      </c>
      <c r="E231" t="s">
        <v>1759</v>
      </c>
      <c r="F231" s="1">
        <v>19386</v>
      </c>
      <c r="G231" s="1">
        <v>13569</v>
      </c>
      <c r="H231" s="1">
        <v>18092</v>
      </c>
      <c r="J231"/>
      <c r="K231"/>
      <c r="L231"/>
    </row>
    <row r="232" spans="1:12" x14ac:dyDescent="0.3">
      <c r="A232" t="s">
        <v>719</v>
      </c>
      <c r="B232" t="s">
        <v>126</v>
      </c>
      <c r="C232" t="s">
        <v>140</v>
      </c>
      <c r="D232" t="s">
        <v>552</v>
      </c>
      <c r="E232" t="s">
        <v>1759</v>
      </c>
      <c r="F232" s="1">
        <v>107745</v>
      </c>
      <c r="G232" s="1">
        <v>85564.13</v>
      </c>
      <c r="H232" s="1">
        <v>81255.8</v>
      </c>
      <c r="J232"/>
      <c r="K232"/>
      <c r="L232"/>
    </row>
    <row r="233" spans="1:12" x14ac:dyDescent="0.3">
      <c r="A233" t="s">
        <v>719</v>
      </c>
      <c r="B233" t="s">
        <v>126</v>
      </c>
      <c r="C233" t="s">
        <v>390</v>
      </c>
      <c r="D233" t="s">
        <v>1762</v>
      </c>
      <c r="E233" t="s">
        <v>1759</v>
      </c>
      <c r="H233" s="1">
        <v>4523</v>
      </c>
      <c r="J233"/>
      <c r="K233"/>
      <c r="L233"/>
    </row>
    <row r="234" spans="1:12" x14ac:dyDescent="0.3">
      <c r="A234" t="s">
        <v>719</v>
      </c>
      <c r="B234" t="s">
        <v>126</v>
      </c>
      <c r="C234" t="s">
        <v>142</v>
      </c>
      <c r="D234" t="s">
        <v>554</v>
      </c>
      <c r="E234" t="s">
        <v>1759</v>
      </c>
      <c r="F234" s="1">
        <v>0</v>
      </c>
      <c r="G234" s="1">
        <v>3769.5</v>
      </c>
      <c r="H234" s="1">
        <v>0</v>
      </c>
      <c r="J234"/>
      <c r="K234"/>
      <c r="L234"/>
    </row>
    <row r="235" spans="1:12" x14ac:dyDescent="0.3">
      <c r="A235" t="s">
        <v>719</v>
      </c>
      <c r="B235" t="s">
        <v>126</v>
      </c>
      <c r="C235" t="s">
        <v>144</v>
      </c>
      <c r="D235" t="s">
        <v>556</v>
      </c>
      <c r="E235" t="s">
        <v>1759</v>
      </c>
      <c r="F235" s="1">
        <v>4308</v>
      </c>
      <c r="G235" s="1">
        <v>0</v>
      </c>
      <c r="H235" s="1">
        <v>0</v>
      </c>
      <c r="J235"/>
      <c r="K235"/>
      <c r="L235"/>
    </row>
    <row r="236" spans="1:12" x14ac:dyDescent="0.3">
      <c r="A236" t="s">
        <v>719</v>
      </c>
      <c r="B236" t="s">
        <v>126</v>
      </c>
      <c r="C236" t="s">
        <v>146</v>
      </c>
      <c r="D236" t="s">
        <v>557</v>
      </c>
      <c r="E236" t="s">
        <v>1759</v>
      </c>
      <c r="F236" s="1">
        <v>27948.25</v>
      </c>
      <c r="G236" s="1">
        <v>31002</v>
      </c>
      <c r="H236" s="1">
        <v>28645.75</v>
      </c>
      <c r="J236"/>
      <c r="K236"/>
      <c r="L236"/>
    </row>
    <row r="237" spans="1:12" x14ac:dyDescent="0.3">
      <c r="A237" t="s">
        <v>719</v>
      </c>
      <c r="B237" t="s">
        <v>126</v>
      </c>
      <c r="C237" t="s">
        <v>148</v>
      </c>
      <c r="D237" t="s">
        <v>559</v>
      </c>
      <c r="E237" t="s">
        <v>1759</v>
      </c>
      <c r="F237" s="1">
        <v>13489.5</v>
      </c>
      <c r="G237" s="1">
        <v>6660</v>
      </c>
      <c r="H237" s="1">
        <v>6408.5</v>
      </c>
      <c r="J237"/>
      <c r="K237"/>
      <c r="L237"/>
    </row>
    <row r="238" spans="1:12" x14ac:dyDescent="0.3">
      <c r="A238" t="s">
        <v>719</v>
      </c>
      <c r="B238" t="s">
        <v>126</v>
      </c>
      <c r="C238" t="s">
        <v>150</v>
      </c>
      <c r="D238" t="s">
        <v>561</v>
      </c>
      <c r="E238" t="s">
        <v>1759</v>
      </c>
      <c r="F238" s="1">
        <v>3915.9</v>
      </c>
      <c r="G238" s="1">
        <v>3921.15</v>
      </c>
      <c r="H238" s="1">
        <v>2899.25</v>
      </c>
      <c r="J238"/>
      <c r="K238"/>
      <c r="L238"/>
    </row>
    <row r="239" spans="1:12" x14ac:dyDescent="0.3">
      <c r="A239" t="s">
        <v>719</v>
      </c>
      <c r="B239" t="s">
        <v>126</v>
      </c>
      <c r="C239" t="s">
        <v>28</v>
      </c>
      <c r="D239" t="s">
        <v>1763</v>
      </c>
      <c r="E239" t="s">
        <v>1759</v>
      </c>
      <c r="F239" s="1">
        <v>0</v>
      </c>
      <c r="J239"/>
      <c r="K239"/>
      <c r="L239"/>
    </row>
    <row r="240" spans="1:12" x14ac:dyDescent="0.3">
      <c r="A240" t="s">
        <v>719</v>
      </c>
      <c r="B240" t="s">
        <v>165</v>
      </c>
      <c r="C240" t="s">
        <v>154</v>
      </c>
      <c r="D240" t="s">
        <v>1777</v>
      </c>
      <c r="E240" t="s">
        <v>1778</v>
      </c>
      <c r="F240" s="1">
        <v>15000</v>
      </c>
      <c r="J240"/>
      <c r="K240"/>
      <c r="L240"/>
    </row>
    <row r="241" spans="1:12" x14ac:dyDescent="0.3">
      <c r="A241" t="s">
        <v>719</v>
      </c>
      <c r="B241" t="s">
        <v>165</v>
      </c>
      <c r="C241" t="s">
        <v>270</v>
      </c>
      <c r="D241" t="s">
        <v>1779</v>
      </c>
      <c r="E241" t="s">
        <v>1778</v>
      </c>
      <c r="F241" s="1">
        <v>12</v>
      </c>
      <c r="J241"/>
      <c r="K241"/>
      <c r="L241"/>
    </row>
    <row r="242" spans="1:12" x14ac:dyDescent="0.3">
      <c r="A242" t="s">
        <v>719</v>
      </c>
      <c r="B242" t="s">
        <v>165</v>
      </c>
      <c r="C242" t="s">
        <v>184</v>
      </c>
      <c r="D242" t="s">
        <v>1780</v>
      </c>
      <c r="E242" t="s">
        <v>1781</v>
      </c>
      <c r="F242" s="1">
        <v>104.95</v>
      </c>
      <c r="J242"/>
      <c r="K242"/>
      <c r="L242"/>
    </row>
    <row r="243" spans="1:12" x14ac:dyDescent="0.3">
      <c r="A243" t="s">
        <v>719</v>
      </c>
      <c r="B243" t="s">
        <v>165</v>
      </c>
      <c r="C243" t="s">
        <v>275</v>
      </c>
      <c r="D243" t="s">
        <v>1782</v>
      </c>
      <c r="E243" t="s">
        <v>1781</v>
      </c>
      <c r="F243" s="1">
        <v>10.45</v>
      </c>
      <c r="J243"/>
      <c r="K243"/>
      <c r="L243"/>
    </row>
    <row r="244" spans="1:12" x14ac:dyDescent="0.3">
      <c r="A244" t="s">
        <v>719</v>
      </c>
      <c r="B244" t="s">
        <v>165</v>
      </c>
      <c r="C244" t="s">
        <v>364</v>
      </c>
      <c r="D244" t="s">
        <v>1783</v>
      </c>
      <c r="E244" t="s">
        <v>1781</v>
      </c>
      <c r="F244" s="1">
        <v>23.2</v>
      </c>
      <c r="J244"/>
      <c r="K244"/>
      <c r="L244"/>
    </row>
    <row r="245" spans="1:12" x14ac:dyDescent="0.3">
      <c r="A245" t="s">
        <v>719</v>
      </c>
      <c r="B245" t="s">
        <v>165</v>
      </c>
      <c r="C245" t="s">
        <v>360</v>
      </c>
      <c r="D245" t="s">
        <v>1784</v>
      </c>
      <c r="E245" t="s">
        <v>1781</v>
      </c>
      <c r="F245" s="1">
        <v>23.4</v>
      </c>
      <c r="J245"/>
      <c r="K245"/>
      <c r="L245"/>
    </row>
    <row r="246" spans="1:12" x14ac:dyDescent="0.3">
      <c r="A246" t="s">
        <v>719</v>
      </c>
      <c r="B246" t="s">
        <v>165</v>
      </c>
      <c r="C246" t="s">
        <v>16</v>
      </c>
      <c r="D246" t="s">
        <v>578</v>
      </c>
      <c r="E246" t="s">
        <v>1781</v>
      </c>
      <c r="F246" s="1">
        <v>0</v>
      </c>
      <c r="G246" s="1">
        <v>0</v>
      </c>
      <c r="H246" s="1">
        <v>0</v>
      </c>
      <c r="J246"/>
      <c r="K246"/>
      <c r="L246"/>
    </row>
    <row r="247" spans="1:12" x14ac:dyDescent="0.3">
      <c r="A247" t="s">
        <v>719</v>
      </c>
      <c r="B247" t="s">
        <v>165</v>
      </c>
      <c r="C247" t="s">
        <v>304</v>
      </c>
      <c r="D247" t="s">
        <v>1785</v>
      </c>
      <c r="E247" t="s">
        <v>1786</v>
      </c>
      <c r="F247" s="1">
        <v>2649</v>
      </c>
      <c r="J247"/>
      <c r="K247"/>
      <c r="L247"/>
    </row>
    <row r="248" spans="1:12" x14ac:dyDescent="0.3">
      <c r="A248" t="s">
        <v>719</v>
      </c>
      <c r="B248" t="s">
        <v>165</v>
      </c>
      <c r="C248" t="s">
        <v>305</v>
      </c>
      <c r="D248" t="s">
        <v>1787</v>
      </c>
      <c r="E248" t="s">
        <v>1786</v>
      </c>
      <c r="F248" s="1">
        <v>1865.69</v>
      </c>
      <c r="J248"/>
      <c r="K248"/>
      <c r="L248"/>
    </row>
    <row r="249" spans="1:12" x14ac:dyDescent="0.3">
      <c r="A249" t="s">
        <v>719</v>
      </c>
      <c r="B249" t="s">
        <v>165</v>
      </c>
      <c r="C249" t="s">
        <v>18</v>
      </c>
      <c r="D249" t="s">
        <v>579</v>
      </c>
      <c r="E249" t="s">
        <v>1786</v>
      </c>
      <c r="F249" s="1">
        <v>0</v>
      </c>
      <c r="G249" s="1">
        <v>0</v>
      </c>
      <c r="H249" s="1">
        <v>0</v>
      </c>
      <c r="J249"/>
      <c r="K249"/>
      <c r="L249"/>
    </row>
    <row r="250" spans="1:12" x14ac:dyDescent="0.3">
      <c r="A250" t="s">
        <v>719</v>
      </c>
      <c r="B250" t="s">
        <v>165</v>
      </c>
      <c r="C250" t="s">
        <v>54</v>
      </c>
      <c r="D250" t="s">
        <v>1788</v>
      </c>
      <c r="E250" t="s">
        <v>1786</v>
      </c>
      <c r="F250" s="1">
        <v>1536</v>
      </c>
      <c r="G250" s="1">
        <v>1584</v>
      </c>
      <c r="H250" s="1">
        <v>1452</v>
      </c>
      <c r="J250"/>
      <c r="K250"/>
      <c r="L250"/>
    </row>
    <row r="251" spans="1:12" x14ac:dyDescent="0.3">
      <c r="A251" t="s">
        <v>719</v>
      </c>
      <c r="B251" t="s">
        <v>165</v>
      </c>
      <c r="C251" t="s">
        <v>337</v>
      </c>
      <c r="D251" t="s">
        <v>1789</v>
      </c>
      <c r="E251" t="s">
        <v>1786</v>
      </c>
      <c r="F251" s="1">
        <v>71.02</v>
      </c>
      <c r="J251"/>
      <c r="K251"/>
      <c r="L251"/>
    </row>
    <row r="252" spans="1:12" x14ac:dyDescent="0.3">
      <c r="A252" t="s">
        <v>719</v>
      </c>
      <c r="B252" t="s">
        <v>165</v>
      </c>
      <c r="C252" t="s">
        <v>281</v>
      </c>
      <c r="D252" t="s">
        <v>1790</v>
      </c>
      <c r="E252" t="s">
        <v>1791</v>
      </c>
      <c r="F252" s="1">
        <v>274.06</v>
      </c>
      <c r="G252" s="1">
        <v>62.88</v>
      </c>
      <c r="J252"/>
      <c r="K252"/>
      <c r="L252"/>
    </row>
    <row r="253" spans="1:12" x14ac:dyDescent="0.3">
      <c r="A253" t="s">
        <v>719</v>
      </c>
      <c r="B253" t="s">
        <v>165</v>
      </c>
      <c r="C253" t="s">
        <v>282</v>
      </c>
      <c r="D253" t="s">
        <v>1792</v>
      </c>
      <c r="E253" t="s">
        <v>1791</v>
      </c>
      <c r="F253" s="1">
        <v>451.03</v>
      </c>
      <c r="G253" s="1">
        <v>253.82</v>
      </c>
      <c r="J253"/>
      <c r="K253"/>
      <c r="L253"/>
    </row>
    <row r="254" spans="1:12" x14ac:dyDescent="0.3">
      <c r="A254" t="s">
        <v>719</v>
      </c>
      <c r="B254" t="s">
        <v>165</v>
      </c>
      <c r="C254" t="s">
        <v>283</v>
      </c>
      <c r="D254" t="s">
        <v>1793</v>
      </c>
      <c r="E254" t="s">
        <v>1791</v>
      </c>
      <c r="F254" s="1">
        <v>18</v>
      </c>
      <c r="J254"/>
      <c r="K254"/>
      <c r="L254"/>
    </row>
    <row r="255" spans="1:12" x14ac:dyDescent="0.3">
      <c r="A255" t="s">
        <v>719</v>
      </c>
      <c r="B255" t="s">
        <v>165</v>
      </c>
      <c r="C255" t="s">
        <v>20</v>
      </c>
      <c r="D255" t="s">
        <v>580</v>
      </c>
      <c r="E255" t="s">
        <v>1791</v>
      </c>
      <c r="F255" s="1">
        <v>0</v>
      </c>
      <c r="G255" s="1">
        <v>0</v>
      </c>
      <c r="H255" s="1">
        <v>0</v>
      </c>
      <c r="J255"/>
      <c r="K255"/>
      <c r="L255"/>
    </row>
    <row r="256" spans="1:12" x14ac:dyDescent="0.3">
      <c r="A256" t="s">
        <v>719</v>
      </c>
      <c r="B256" t="s">
        <v>165</v>
      </c>
      <c r="C256" t="s">
        <v>346</v>
      </c>
      <c r="D256" t="s">
        <v>1794</v>
      </c>
      <c r="E256" t="s">
        <v>1795</v>
      </c>
      <c r="H256" s="1">
        <v>101.38</v>
      </c>
      <c r="J256"/>
      <c r="K256"/>
      <c r="L256"/>
    </row>
    <row r="257" spans="1:12" x14ac:dyDescent="0.3">
      <c r="A257" t="s">
        <v>719</v>
      </c>
      <c r="B257" t="s">
        <v>165</v>
      </c>
      <c r="C257" t="s">
        <v>158</v>
      </c>
      <c r="D257" t="s">
        <v>1796</v>
      </c>
      <c r="E257" t="s">
        <v>1797</v>
      </c>
      <c r="F257" s="1">
        <v>1023</v>
      </c>
      <c r="J257"/>
      <c r="K257"/>
      <c r="L257"/>
    </row>
    <row r="258" spans="1:12" x14ac:dyDescent="0.3">
      <c r="A258" t="s">
        <v>719</v>
      </c>
      <c r="B258" t="s">
        <v>165</v>
      </c>
      <c r="C258" t="s">
        <v>295</v>
      </c>
      <c r="D258" t="s">
        <v>1798</v>
      </c>
      <c r="E258" t="s">
        <v>1797</v>
      </c>
      <c r="F258" s="1">
        <v>601.5</v>
      </c>
      <c r="J258"/>
      <c r="K258"/>
      <c r="L258"/>
    </row>
    <row r="259" spans="1:12" x14ac:dyDescent="0.3">
      <c r="A259" t="s">
        <v>719</v>
      </c>
      <c r="B259" t="s">
        <v>165</v>
      </c>
      <c r="C259" t="s">
        <v>296</v>
      </c>
      <c r="D259" t="s">
        <v>1799</v>
      </c>
      <c r="E259" t="s">
        <v>1797</v>
      </c>
      <c r="F259" s="1">
        <v>219</v>
      </c>
      <c r="J259"/>
      <c r="K259"/>
      <c r="L259"/>
    </row>
    <row r="260" spans="1:12" x14ac:dyDescent="0.3">
      <c r="A260" t="s">
        <v>719</v>
      </c>
      <c r="B260" t="s">
        <v>165</v>
      </c>
      <c r="C260" t="s">
        <v>306</v>
      </c>
      <c r="D260" t="s">
        <v>1800</v>
      </c>
      <c r="E260" t="s">
        <v>1797</v>
      </c>
      <c r="F260" s="1">
        <v>2333.4299999999998</v>
      </c>
      <c r="J260"/>
      <c r="K260"/>
      <c r="L260"/>
    </row>
    <row r="261" spans="1:12" x14ac:dyDescent="0.3">
      <c r="A261" t="s">
        <v>719</v>
      </c>
      <c r="B261" t="s">
        <v>165</v>
      </c>
      <c r="C261" t="s">
        <v>367</v>
      </c>
      <c r="D261" t="s">
        <v>1801</v>
      </c>
      <c r="E261" t="s">
        <v>1797</v>
      </c>
      <c r="G261" s="1">
        <v>-13.09</v>
      </c>
      <c r="H261" s="1">
        <v>-196.84</v>
      </c>
      <c r="J261"/>
      <c r="K261"/>
      <c r="L261"/>
    </row>
    <row r="262" spans="1:12" x14ac:dyDescent="0.3">
      <c r="A262" t="s">
        <v>719</v>
      </c>
      <c r="B262" t="s">
        <v>165</v>
      </c>
      <c r="C262" t="s">
        <v>28</v>
      </c>
      <c r="D262" t="s">
        <v>1802</v>
      </c>
      <c r="E262" t="s">
        <v>1797</v>
      </c>
      <c r="F262" s="1">
        <v>0</v>
      </c>
      <c r="G262" s="1">
        <v>0</v>
      </c>
      <c r="J262"/>
      <c r="K262"/>
      <c r="L262"/>
    </row>
    <row r="263" spans="1:12" x14ac:dyDescent="0.3">
      <c r="A263" t="s">
        <v>719</v>
      </c>
      <c r="B263" t="s">
        <v>170</v>
      </c>
      <c r="C263" t="s">
        <v>352</v>
      </c>
      <c r="D263" t="s">
        <v>1812</v>
      </c>
      <c r="E263" t="s">
        <v>1813</v>
      </c>
      <c r="H263" s="1">
        <v>2000</v>
      </c>
      <c r="J263"/>
      <c r="K263"/>
      <c r="L263"/>
    </row>
    <row r="264" spans="1:12" x14ac:dyDescent="0.3">
      <c r="A264" t="s">
        <v>719</v>
      </c>
      <c r="B264" t="s">
        <v>170</v>
      </c>
      <c r="C264" t="s">
        <v>273</v>
      </c>
      <c r="D264" t="s">
        <v>1814</v>
      </c>
      <c r="E264" t="s">
        <v>1813</v>
      </c>
      <c r="F264" s="1">
        <v>0</v>
      </c>
      <c r="H264" s="1">
        <v>9109.86</v>
      </c>
      <c r="J264"/>
      <c r="K264"/>
      <c r="L264"/>
    </row>
    <row r="265" spans="1:12" x14ac:dyDescent="0.3">
      <c r="A265" t="s">
        <v>719</v>
      </c>
      <c r="B265" t="s">
        <v>170</v>
      </c>
      <c r="C265" t="s">
        <v>184</v>
      </c>
      <c r="D265" t="s">
        <v>1815</v>
      </c>
      <c r="E265" t="s">
        <v>1813</v>
      </c>
      <c r="H265" s="1">
        <v>237.18</v>
      </c>
      <c r="J265"/>
      <c r="K265"/>
      <c r="L265"/>
    </row>
    <row r="266" spans="1:12" x14ac:dyDescent="0.3">
      <c r="A266" t="s">
        <v>719</v>
      </c>
      <c r="B266" t="s">
        <v>170</v>
      </c>
      <c r="C266" t="s">
        <v>326</v>
      </c>
      <c r="D266" t="s">
        <v>1816</v>
      </c>
      <c r="E266" t="s">
        <v>1813</v>
      </c>
      <c r="H266" s="1">
        <v>6750</v>
      </c>
      <c r="J266"/>
      <c r="K266"/>
      <c r="L266"/>
    </row>
    <row r="267" spans="1:12" x14ac:dyDescent="0.3">
      <c r="A267" t="s">
        <v>719</v>
      </c>
      <c r="B267" t="s">
        <v>170</v>
      </c>
      <c r="C267" t="s">
        <v>300</v>
      </c>
      <c r="D267" t="s">
        <v>1817</v>
      </c>
      <c r="E267" t="s">
        <v>1813</v>
      </c>
      <c r="H267" s="1">
        <v>-3000</v>
      </c>
      <c r="J267"/>
      <c r="K267"/>
      <c r="L267"/>
    </row>
    <row r="268" spans="1:12" x14ac:dyDescent="0.3">
      <c r="A268" t="s">
        <v>719</v>
      </c>
      <c r="B268" t="s">
        <v>170</v>
      </c>
      <c r="C268" t="s">
        <v>22</v>
      </c>
      <c r="D268" t="s">
        <v>1818</v>
      </c>
      <c r="E268" t="s">
        <v>1819</v>
      </c>
      <c r="H268" s="1">
        <v>4500</v>
      </c>
      <c r="J268"/>
      <c r="K268"/>
      <c r="L268"/>
    </row>
    <row r="269" spans="1:12" x14ac:dyDescent="0.3">
      <c r="A269" t="s">
        <v>719</v>
      </c>
      <c r="B269" t="s">
        <v>170</v>
      </c>
      <c r="C269" t="s">
        <v>174</v>
      </c>
      <c r="D269" t="s">
        <v>1820</v>
      </c>
      <c r="E269" t="s">
        <v>1821</v>
      </c>
      <c r="F269" s="1">
        <v>0</v>
      </c>
      <c r="J269"/>
      <c r="K269"/>
      <c r="L269"/>
    </row>
    <row r="270" spans="1:12" x14ac:dyDescent="0.3">
      <c r="A270" t="s">
        <v>719</v>
      </c>
      <c r="B270" t="s">
        <v>170</v>
      </c>
      <c r="C270" t="s">
        <v>298</v>
      </c>
      <c r="D270" t="s">
        <v>1822</v>
      </c>
      <c r="E270" t="s">
        <v>1821</v>
      </c>
      <c r="H270" s="1">
        <v>176.49</v>
      </c>
      <c r="J270"/>
      <c r="K270"/>
      <c r="L270"/>
    </row>
    <row r="271" spans="1:12" x14ac:dyDescent="0.3">
      <c r="A271" t="s">
        <v>719</v>
      </c>
      <c r="B271" t="s">
        <v>170</v>
      </c>
      <c r="C271" t="s">
        <v>28</v>
      </c>
      <c r="D271" t="s">
        <v>584</v>
      </c>
      <c r="E271" t="s">
        <v>1821</v>
      </c>
      <c r="F271" s="1">
        <v>0</v>
      </c>
      <c r="G271" s="1">
        <v>0</v>
      </c>
      <c r="H271" s="1">
        <v>0</v>
      </c>
      <c r="J271"/>
      <c r="K271"/>
      <c r="L271"/>
    </row>
    <row r="272" spans="1:12" x14ac:dyDescent="0.3">
      <c r="A272" t="s">
        <v>719</v>
      </c>
      <c r="B272" t="s">
        <v>172</v>
      </c>
      <c r="C272" t="s">
        <v>154</v>
      </c>
      <c r="D272" t="s">
        <v>1831</v>
      </c>
      <c r="E272" t="s">
        <v>1832</v>
      </c>
      <c r="H272" s="1">
        <v>12600</v>
      </c>
      <c r="J272"/>
      <c r="K272"/>
      <c r="L272"/>
    </row>
    <row r="273" spans="1:12" x14ac:dyDescent="0.3">
      <c r="A273" t="s">
        <v>719</v>
      </c>
      <c r="B273" t="s">
        <v>172</v>
      </c>
      <c r="C273" t="s">
        <v>11</v>
      </c>
      <c r="D273" t="s">
        <v>1833</v>
      </c>
      <c r="E273" t="s">
        <v>1832</v>
      </c>
      <c r="G273" s="1">
        <v>0</v>
      </c>
      <c r="J273"/>
      <c r="K273"/>
      <c r="L273"/>
    </row>
    <row r="274" spans="1:12" x14ac:dyDescent="0.3">
      <c r="A274" t="s">
        <v>719</v>
      </c>
      <c r="B274" t="s">
        <v>172</v>
      </c>
      <c r="C274" t="s">
        <v>352</v>
      </c>
      <c r="D274" t="s">
        <v>1834</v>
      </c>
      <c r="E274" t="s">
        <v>1835</v>
      </c>
      <c r="H274" s="1">
        <v>2000</v>
      </c>
      <c r="J274"/>
      <c r="K274"/>
      <c r="L274"/>
    </row>
    <row r="275" spans="1:12" x14ac:dyDescent="0.3">
      <c r="A275" t="s">
        <v>719</v>
      </c>
      <c r="B275" t="s">
        <v>172</v>
      </c>
      <c r="C275" t="s">
        <v>276</v>
      </c>
      <c r="D275" t="s">
        <v>1836</v>
      </c>
      <c r="E275" t="s">
        <v>1835</v>
      </c>
      <c r="H275" s="1">
        <v>5780.3</v>
      </c>
      <c r="J275"/>
      <c r="K275"/>
      <c r="L275"/>
    </row>
    <row r="276" spans="1:12" x14ac:dyDescent="0.3">
      <c r="A276" t="s">
        <v>719</v>
      </c>
      <c r="B276" t="s">
        <v>172</v>
      </c>
      <c r="C276" t="s">
        <v>310</v>
      </c>
      <c r="D276" t="s">
        <v>1837</v>
      </c>
      <c r="E276" t="s">
        <v>1835</v>
      </c>
      <c r="G276" s="1">
        <v>6500</v>
      </c>
      <c r="J276"/>
      <c r="K276"/>
      <c r="L276"/>
    </row>
    <row r="277" spans="1:12" x14ac:dyDescent="0.3">
      <c r="A277" t="s">
        <v>719</v>
      </c>
      <c r="B277" t="s">
        <v>172</v>
      </c>
      <c r="C277" t="s">
        <v>360</v>
      </c>
      <c r="D277" t="s">
        <v>1838</v>
      </c>
      <c r="E277" t="s">
        <v>1835</v>
      </c>
      <c r="H277" s="1">
        <v>60.68</v>
      </c>
      <c r="J277"/>
      <c r="K277"/>
      <c r="L277"/>
    </row>
    <row r="278" spans="1:12" x14ac:dyDescent="0.3">
      <c r="A278" t="s">
        <v>719</v>
      </c>
      <c r="B278" t="s">
        <v>172</v>
      </c>
      <c r="C278" t="s">
        <v>280</v>
      </c>
      <c r="D278" t="s">
        <v>1839</v>
      </c>
      <c r="E278" t="s">
        <v>1835</v>
      </c>
      <c r="H278" s="1">
        <v>639.19000000000005</v>
      </c>
      <c r="J278"/>
      <c r="K278"/>
      <c r="L278"/>
    </row>
    <row r="279" spans="1:12" x14ac:dyDescent="0.3">
      <c r="A279" t="s">
        <v>719</v>
      </c>
      <c r="B279" t="s">
        <v>172</v>
      </c>
      <c r="C279" t="s">
        <v>222</v>
      </c>
      <c r="D279" t="s">
        <v>1840</v>
      </c>
      <c r="E279" t="s">
        <v>1841</v>
      </c>
      <c r="H279" s="1">
        <v>31.5</v>
      </c>
      <c r="J279"/>
      <c r="K279"/>
      <c r="L279"/>
    </row>
    <row r="280" spans="1:12" x14ac:dyDescent="0.3">
      <c r="A280" t="s">
        <v>719</v>
      </c>
      <c r="B280" t="s">
        <v>172</v>
      </c>
      <c r="C280" t="s">
        <v>365</v>
      </c>
      <c r="D280" t="s">
        <v>1842</v>
      </c>
      <c r="E280" t="s">
        <v>1841</v>
      </c>
      <c r="H280" s="1">
        <v>2250</v>
      </c>
      <c r="J280"/>
      <c r="K280"/>
      <c r="L280"/>
    </row>
    <row r="281" spans="1:12" x14ac:dyDescent="0.3">
      <c r="A281" t="s">
        <v>719</v>
      </c>
      <c r="B281" t="s">
        <v>172</v>
      </c>
      <c r="C281" t="s">
        <v>375</v>
      </c>
      <c r="D281" t="s">
        <v>1843</v>
      </c>
      <c r="E281" t="s">
        <v>1844</v>
      </c>
      <c r="H281" s="1">
        <v>1227</v>
      </c>
      <c r="J281"/>
      <c r="K281"/>
      <c r="L281"/>
    </row>
    <row r="282" spans="1:12" x14ac:dyDescent="0.3">
      <c r="A282" t="s">
        <v>719</v>
      </c>
      <c r="B282" t="s">
        <v>172</v>
      </c>
      <c r="C282" t="s">
        <v>376</v>
      </c>
      <c r="D282" t="s">
        <v>1845</v>
      </c>
      <c r="E282" t="s">
        <v>1844</v>
      </c>
      <c r="H282" s="1">
        <v>60</v>
      </c>
      <c r="J282"/>
      <c r="K282"/>
      <c r="L282"/>
    </row>
    <row r="283" spans="1:12" x14ac:dyDescent="0.3">
      <c r="A283" t="s">
        <v>719</v>
      </c>
      <c r="B283" t="s">
        <v>172</v>
      </c>
      <c r="C283" t="s">
        <v>291</v>
      </c>
      <c r="D283" t="s">
        <v>1846</v>
      </c>
      <c r="E283" t="s">
        <v>1844</v>
      </c>
      <c r="H283" s="1">
        <v>592.71</v>
      </c>
      <c r="J283"/>
      <c r="K283"/>
    </row>
    <row r="284" spans="1:12" x14ac:dyDescent="0.3">
      <c r="A284" t="s">
        <v>719</v>
      </c>
      <c r="B284" t="s">
        <v>172</v>
      </c>
      <c r="C284" t="s">
        <v>307</v>
      </c>
      <c r="D284" t="s">
        <v>1847</v>
      </c>
      <c r="E284" t="s">
        <v>1844</v>
      </c>
      <c r="H284" s="1">
        <v>57.75</v>
      </c>
      <c r="J284"/>
      <c r="K284"/>
    </row>
    <row r="285" spans="1:12" x14ac:dyDescent="0.3">
      <c r="A285" t="s">
        <v>719</v>
      </c>
      <c r="B285" t="s">
        <v>172</v>
      </c>
      <c r="C285" t="s">
        <v>293</v>
      </c>
      <c r="D285" t="s">
        <v>1848</v>
      </c>
      <c r="E285" t="s">
        <v>1844</v>
      </c>
      <c r="H285" s="1">
        <v>476.96</v>
      </c>
      <c r="J285"/>
      <c r="K285"/>
      <c r="L285"/>
    </row>
    <row r="286" spans="1:12" x14ac:dyDescent="0.3">
      <c r="A286" t="s">
        <v>719</v>
      </c>
      <c r="B286" t="s">
        <v>172</v>
      </c>
      <c r="C286" t="s">
        <v>20</v>
      </c>
      <c r="D286" t="s">
        <v>1849</v>
      </c>
      <c r="E286" t="s">
        <v>1844</v>
      </c>
      <c r="F286" s="1">
        <v>0</v>
      </c>
      <c r="G286" s="1">
        <v>0</v>
      </c>
      <c r="J286"/>
      <c r="K286"/>
      <c r="L286"/>
    </row>
    <row r="287" spans="1:12" x14ac:dyDescent="0.3">
      <c r="A287" t="s">
        <v>719</v>
      </c>
      <c r="B287" t="s">
        <v>172</v>
      </c>
      <c r="C287" t="s">
        <v>22</v>
      </c>
      <c r="D287" t="s">
        <v>1850</v>
      </c>
      <c r="E287" t="s">
        <v>1851</v>
      </c>
      <c r="H287" s="1">
        <v>1500</v>
      </c>
      <c r="J287"/>
      <c r="K287"/>
      <c r="L287"/>
    </row>
    <row r="288" spans="1:12" x14ac:dyDescent="0.3">
      <c r="A288" t="s">
        <v>719</v>
      </c>
      <c r="B288" t="s">
        <v>172</v>
      </c>
      <c r="C288" t="s">
        <v>174</v>
      </c>
      <c r="D288" t="s">
        <v>586</v>
      </c>
      <c r="E288" t="s">
        <v>1852</v>
      </c>
      <c r="F288" s="1">
        <v>53913.09</v>
      </c>
      <c r="G288" s="1">
        <v>27553.97</v>
      </c>
      <c r="H288" s="1">
        <v>-10913.84</v>
      </c>
      <c r="J288"/>
      <c r="K288"/>
      <c r="L288"/>
    </row>
    <row r="289" spans="1:12" x14ac:dyDescent="0.3">
      <c r="A289" t="s">
        <v>719</v>
      </c>
      <c r="B289" t="s">
        <v>172</v>
      </c>
      <c r="C289" t="s">
        <v>298</v>
      </c>
      <c r="D289" t="s">
        <v>1853</v>
      </c>
      <c r="E289" t="s">
        <v>1852</v>
      </c>
      <c r="H289" s="1">
        <v>3921.9</v>
      </c>
      <c r="J289"/>
      <c r="K289"/>
      <c r="L289"/>
    </row>
    <row r="290" spans="1:12" x14ac:dyDescent="0.3">
      <c r="A290" t="s">
        <v>719</v>
      </c>
      <c r="B290" t="s">
        <v>172</v>
      </c>
      <c r="C290" t="s">
        <v>28</v>
      </c>
      <c r="D290" t="s">
        <v>1854</v>
      </c>
      <c r="E290" t="s">
        <v>1852</v>
      </c>
      <c r="F290" s="1">
        <v>0</v>
      </c>
      <c r="G290" s="1">
        <v>0</v>
      </c>
      <c r="J290"/>
      <c r="K290"/>
      <c r="L290"/>
    </row>
    <row r="291" spans="1:12" x14ac:dyDescent="0.3">
      <c r="A291" t="s">
        <v>719</v>
      </c>
      <c r="B291" t="s">
        <v>180</v>
      </c>
      <c r="C291" t="s">
        <v>154</v>
      </c>
      <c r="D291" t="s">
        <v>1865</v>
      </c>
      <c r="E291" t="s">
        <v>1866</v>
      </c>
      <c r="H291" s="1">
        <v>4500</v>
      </c>
      <c r="J291"/>
      <c r="K291"/>
      <c r="L291"/>
    </row>
    <row r="292" spans="1:12" x14ac:dyDescent="0.3">
      <c r="A292" t="s">
        <v>719</v>
      </c>
      <c r="B292" t="s">
        <v>180</v>
      </c>
      <c r="C292" t="s">
        <v>301</v>
      </c>
      <c r="D292" t="s">
        <v>1867</v>
      </c>
      <c r="E292" t="s">
        <v>1866</v>
      </c>
      <c r="F292" s="1">
        <v>30</v>
      </c>
      <c r="J292"/>
      <c r="K292"/>
      <c r="L292"/>
    </row>
    <row r="293" spans="1:12" x14ac:dyDescent="0.3">
      <c r="A293" t="s">
        <v>719</v>
      </c>
      <c r="B293" t="s">
        <v>180</v>
      </c>
      <c r="C293" t="s">
        <v>11</v>
      </c>
      <c r="D293" t="s">
        <v>593</v>
      </c>
      <c r="E293" t="s">
        <v>1866</v>
      </c>
      <c r="F293" s="1">
        <v>0</v>
      </c>
      <c r="G293" s="1">
        <v>0</v>
      </c>
      <c r="H293" s="1">
        <v>0</v>
      </c>
      <c r="J293"/>
      <c r="K293"/>
      <c r="L293"/>
    </row>
    <row r="294" spans="1:12" x14ac:dyDescent="0.3">
      <c r="A294" t="s">
        <v>719</v>
      </c>
      <c r="B294" t="s">
        <v>180</v>
      </c>
      <c r="C294" t="s">
        <v>273</v>
      </c>
      <c r="D294" t="s">
        <v>1868</v>
      </c>
      <c r="E294" t="s">
        <v>1869</v>
      </c>
      <c r="G294" s="1">
        <v>881.98</v>
      </c>
      <c r="H294" s="1">
        <v>155.52000000000001</v>
      </c>
      <c r="J294"/>
      <c r="K294"/>
    </row>
    <row r="295" spans="1:12" x14ac:dyDescent="0.3">
      <c r="A295" t="s">
        <v>719</v>
      </c>
      <c r="B295" t="s">
        <v>180</v>
      </c>
      <c r="C295" t="s">
        <v>333</v>
      </c>
      <c r="D295" t="s">
        <v>1870</v>
      </c>
      <c r="E295" t="s">
        <v>1869</v>
      </c>
      <c r="G295" s="1">
        <v>124.16</v>
      </c>
      <c r="H295" s="1">
        <v>14.99</v>
      </c>
      <c r="J295"/>
      <c r="K295"/>
    </row>
    <row r="296" spans="1:12" x14ac:dyDescent="0.3">
      <c r="A296" t="s">
        <v>719</v>
      </c>
      <c r="B296" t="s">
        <v>180</v>
      </c>
      <c r="C296" t="s">
        <v>275</v>
      </c>
      <c r="D296" t="s">
        <v>1871</v>
      </c>
      <c r="E296" t="s">
        <v>1869</v>
      </c>
      <c r="F296" s="1">
        <v>62.05</v>
      </c>
      <c r="G296" s="1">
        <v>21.45</v>
      </c>
      <c r="H296" s="1">
        <v>109.92</v>
      </c>
      <c r="J296"/>
      <c r="K296"/>
    </row>
    <row r="297" spans="1:12" x14ac:dyDescent="0.3">
      <c r="A297" t="s">
        <v>719</v>
      </c>
      <c r="B297" t="s">
        <v>180</v>
      </c>
      <c r="C297" t="s">
        <v>276</v>
      </c>
      <c r="D297" t="s">
        <v>1872</v>
      </c>
      <c r="E297" t="s">
        <v>1869</v>
      </c>
      <c r="F297" s="1">
        <v>15166.19</v>
      </c>
      <c r="G297" s="1">
        <v>8081.72</v>
      </c>
      <c r="H297" s="1">
        <v>9061.81</v>
      </c>
      <c r="J297"/>
      <c r="K297"/>
    </row>
    <row r="298" spans="1:12" x14ac:dyDescent="0.3">
      <c r="A298" t="s">
        <v>719</v>
      </c>
      <c r="B298" t="s">
        <v>180</v>
      </c>
      <c r="C298" t="s">
        <v>310</v>
      </c>
      <c r="D298" t="s">
        <v>1873</v>
      </c>
      <c r="E298" t="s">
        <v>1869</v>
      </c>
      <c r="G298" s="1">
        <v>1265.32</v>
      </c>
      <c r="H298" s="1">
        <v>1081.92</v>
      </c>
      <c r="J298"/>
      <c r="K298"/>
    </row>
    <row r="299" spans="1:12" x14ac:dyDescent="0.3">
      <c r="A299" t="s">
        <v>719</v>
      </c>
      <c r="B299" t="s">
        <v>180</v>
      </c>
      <c r="C299" t="s">
        <v>277</v>
      </c>
      <c r="D299" t="s">
        <v>1874</v>
      </c>
      <c r="E299" t="s">
        <v>1869</v>
      </c>
      <c r="F299" s="1">
        <v>0</v>
      </c>
      <c r="J299"/>
      <c r="K299"/>
    </row>
    <row r="300" spans="1:12" x14ac:dyDescent="0.3">
      <c r="A300" t="s">
        <v>719</v>
      </c>
      <c r="B300" t="s">
        <v>180</v>
      </c>
      <c r="C300" t="s">
        <v>302</v>
      </c>
      <c r="D300" t="s">
        <v>1875</v>
      </c>
      <c r="E300" t="s">
        <v>1869</v>
      </c>
      <c r="F300" s="1">
        <v>325.81</v>
      </c>
      <c r="H300" s="1">
        <v>81.900000000000006</v>
      </c>
      <c r="J300"/>
      <c r="K300"/>
    </row>
    <row r="301" spans="1:12" x14ac:dyDescent="0.3">
      <c r="A301" t="s">
        <v>719</v>
      </c>
      <c r="B301" t="s">
        <v>180</v>
      </c>
      <c r="C301" t="s">
        <v>364</v>
      </c>
      <c r="D301" t="s">
        <v>1876</v>
      </c>
      <c r="E301" t="s">
        <v>1869</v>
      </c>
      <c r="F301" s="1">
        <v>152.19999999999999</v>
      </c>
      <c r="G301" s="1">
        <v>30.6</v>
      </c>
      <c r="H301" s="1">
        <v>96.5</v>
      </c>
      <c r="J301"/>
      <c r="K301"/>
    </row>
    <row r="302" spans="1:12" x14ac:dyDescent="0.3">
      <c r="A302" t="s">
        <v>719</v>
      </c>
      <c r="B302" t="s">
        <v>180</v>
      </c>
      <c r="C302" t="s">
        <v>360</v>
      </c>
      <c r="D302" t="s">
        <v>1877</v>
      </c>
      <c r="E302" t="s">
        <v>1869</v>
      </c>
      <c r="F302" s="1">
        <v>60.1</v>
      </c>
      <c r="G302" s="1">
        <v>893.75</v>
      </c>
      <c r="H302" s="1">
        <v>1279</v>
      </c>
      <c r="J302"/>
      <c r="K302"/>
    </row>
    <row r="303" spans="1:12" x14ac:dyDescent="0.3">
      <c r="A303" t="s">
        <v>719</v>
      </c>
      <c r="B303" t="s">
        <v>180</v>
      </c>
      <c r="C303" t="s">
        <v>16</v>
      </c>
      <c r="D303" t="s">
        <v>594</v>
      </c>
      <c r="E303" t="s">
        <v>1869</v>
      </c>
      <c r="F303" s="1">
        <v>0</v>
      </c>
      <c r="G303" s="1">
        <v>0</v>
      </c>
      <c r="H303" s="1">
        <v>0</v>
      </c>
      <c r="J303"/>
      <c r="K303"/>
    </row>
    <row r="304" spans="1:12" x14ac:dyDescent="0.3">
      <c r="A304" t="s">
        <v>719</v>
      </c>
      <c r="B304" t="s">
        <v>180</v>
      </c>
      <c r="C304" t="s">
        <v>222</v>
      </c>
      <c r="D304" t="s">
        <v>1878</v>
      </c>
      <c r="E304" t="s">
        <v>1879</v>
      </c>
      <c r="G304" s="1">
        <v>11.8</v>
      </c>
      <c r="J304"/>
      <c r="K304"/>
    </row>
    <row r="305" spans="1:11" x14ac:dyDescent="0.3">
      <c r="A305" t="s">
        <v>719</v>
      </c>
      <c r="B305" t="s">
        <v>180</v>
      </c>
      <c r="C305" t="s">
        <v>303</v>
      </c>
      <c r="D305" t="s">
        <v>1880</v>
      </c>
      <c r="E305" t="s">
        <v>1879</v>
      </c>
      <c r="G305" s="1">
        <v>56.4</v>
      </c>
      <c r="J305"/>
      <c r="K305"/>
    </row>
    <row r="306" spans="1:11" x14ac:dyDescent="0.3">
      <c r="A306" t="s">
        <v>719</v>
      </c>
      <c r="B306" t="s">
        <v>180</v>
      </c>
      <c r="C306" t="s">
        <v>305</v>
      </c>
      <c r="D306" t="s">
        <v>1881</v>
      </c>
      <c r="E306" t="s">
        <v>1879</v>
      </c>
      <c r="F306" s="1">
        <v>438.32</v>
      </c>
      <c r="G306" s="1">
        <v>462.2</v>
      </c>
      <c r="J306"/>
      <c r="K306"/>
    </row>
    <row r="307" spans="1:11" x14ac:dyDescent="0.3">
      <c r="A307" t="s">
        <v>719</v>
      </c>
      <c r="B307" t="s">
        <v>180</v>
      </c>
      <c r="C307" t="s">
        <v>313</v>
      </c>
      <c r="D307" t="s">
        <v>1882</v>
      </c>
      <c r="E307" t="s">
        <v>1879</v>
      </c>
      <c r="G307" s="1">
        <v>192.57</v>
      </c>
      <c r="J307"/>
      <c r="K307"/>
    </row>
    <row r="308" spans="1:11" x14ac:dyDescent="0.3">
      <c r="A308" t="s">
        <v>719</v>
      </c>
      <c r="B308" t="s">
        <v>180</v>
      </c>
      <c r="C308" t="s">
        <v>336</v>
      </c>
      <c r="D308" t="s">
        <v>1883</v>
      </c>
      <c r="E308" t="s">
        <v>1879</v>
      </c>
      <c r="G308" s="1">
        <v>109.38</v>
      </c>
      <c r="J308"/>
      <c r="K308"/>
    </row>
    <row r="309" spans="1:11" x14ac:dyDescent="0.3">
      <c r="A309" t="s">
        <v>719</v>
      </c>
      <c r="B309" t="s">
        <v>180</v>
      </c>
      <c r="C309" t="s">
        <v>315</v>
      </c>
      <c r="D309" t="s">
        <v>1884</v>
      </c>
      <c r="E309" t="s">
        <v>1879</v>
      </c>
      <c r="F309" s="1">
        <v>5403.4</v>
      </c>
      <c r="J309"/>
      <c r="K309"/>
    </row>
    <row r="310" spans="1:11" x14ac:dyDescent="0.3">
      <c r="A310" t="s">
        <v>719</v>
      </c>
      <c r="B310" t="s">
        <v>180</v>
      </c>
      <c r="C310" t="s">
        <v>316</v>
      </c>
      <c r="D310" t="s">
        <v>1885</v>
      </c>
      <c r="E310" t="s">
        <v>1879</v>
      </c>
      <c r="F310" s="1">
        <v>3349.68</v>
      </c>
      <c r="G310" s="1">
        <v>8270</v>
      </c>
      <c r="H310" s="1">
        <v>1937.02</v>
      </c>
      <c r="J310"/>
      <c r="K310"/>
    </row>
    <row r="311" spans="1:11" x14ac:dyDescent="0.3">
      <c r="A311" t="s">
        <v>719</v>
      </c>
      <c r="B311" t="s">
        <v>180</v>
      </c>
      <c r="C311" t="s">
        <v>317</v>
      </c>
      <c r="D311" t="s">
        <v>1886</v>
      </c>
      <c r="E311" t="s">
        <v>1879</v>
      </c>
      <c r="F311" s="1">
        <v>204.86</v>
      </c>
      <c r="G311" s="1">
        <v>266</v>
      </c>
      <c r="H311" s="1">
        <v>2048.62</v>
      </c>
      <c r="J311"/>
      <c r="K311"/>
    </row>
    <row r="312" spans="1:11" x14ac:dyDescent="0.3">
      <c r="A312" t="s">
        <v>719</v>
      </c>
      <c r="B312" t="s">
        <v>180</v>
      </c>
      <c r="C312" t="s">
        <v>18</v>
      </c>
      <c r="D312" t="s">
        <v>595</v>
      </c>
      <c r="E312" t="s">
        <v>1879</v>
      </c>
      <c r="F312" s="1">
        <v>0</v>
      </c>
      <c r="G312" s="1">
        <v>0</v>
      </c>
      <c r="H312" s="1">
        <v>0</v>
      </c>
      <c r="J312"/>
      <c r="K312"/>
    </row>
    <row r="313" spans="1:11" x14ac:dyDescent="0.3">
      <c r="A313" t="s">
        <v>719</v>
      </c>
      <c r="B313" t="s">
        <v>180</v>
      </c>
      <c r="C313" t="s">
        <v>54</v>
      </c>
      <c r="D313" t="s">
        <v>1887</v>
      </c>
      <c r="E313" t="s">
        <v>1879</v>
      </c>
      <c r="F313" s="1">
        <v>3240</v>
      </c>
      <c r="G313" s="1">
        <v>3744</v>
      </c>
      <c r="H313" s="1">
        <v>3795</v>
      </c>
      <c r="J313"/>
      <c r="K313"/>
    </row>
    <row r="314" spans="1:11" x14ac:dyDescent="0.3">
      <c r="A314" t="s">
        <v>719</v>
      </c>
      <c r="B314" t="s">
        <v>180</v>
      </c>
      <c r="C314" t="s">
        <v>318</v>
      </c>
      <c r="D314" t="s">
        <v>1888</v>
      </c>
      <c r="E314" t="s">
        <v>1879</v>
      </c>
      <c r="F314" s="1">
        <v>306.68</v>
      </c>
      <c r="J314"/>
      <c r="K314"/>
    </row>
    <row r="315" spans="1:11" x14ac:dyDescent="0.3">
      <c r="A315" t="s">
        <v>719</v>
      </c>
      <c r="B315" t="s">
        <v>180</v>
      </c>
      <c r="C315" t="s">
        <v>337</v>
      </c>
      <c r="D315" t="s">
        <v>1889</v>
      </c>
      <c r="E315" t="s">
        <v>1879</v>
      </c>
      <c r="F315" s="1">
        <v>21.38</v>
      </c>
      <c r="J315"/>
      <c r="K315"/>
    </row>
    <row r="316" spans="1:11" x14ac:dyDescent="0.3">
      <c r="A316" t="s">
        <v>719</v>
      </c>
      <c r="B316" t="s">
        <v>180</v>
      </c>
      <c r="C316" t="s">
        <v>282</v>
      </c>
      <c r="D316" t="s">
        <v>1890</v>
      </c>
      <c r="E316" t="s">
        <v>1891</v>
      </c>
      <c r="F316" s="1">
        <v>52.17</v>
      </c>
      <c r="H316" s="1">
        <v>125.44</v>
      </c>
      <c r="J316"/>
      <c r="K316"/>
    </row>
    <row r="317" spans="1:11" x14ac:dyDescent="0.3">
      <c r="A317" t="s">
        <v>719</v>
      </c>
      <c r="B317" t="s">
        <v>180</v>
      </c>
      <c r="C317" t="s">
        <v>286</v>
      </c>
      <c r="D317" t="s">
        <v>1892</v>
      </c>
      <c r="E317" t="s">
        <v>1891</v>
      </c>
      <c r="F317" s="1">
        <v>597.63</v>
      </c>
      <c r="J317"/>
      <c r="K317"/>
    </row>
    <row r="318" spans="1:11" x14ac:dyDescent="0.3">
      <c r="A318" t="s">
        <v>719</v>
      </c>
      <c r="B318" t="s">
        <v>180</v>
      </c>
      <c r="C318" t="s">
        <v>287</v>
      </c>
      <c r="D318" t="s">
        <v>1893</v>
      </c>
      <c r="E318" t="s">
        <v>1891</v>
      </c>
      <c r="F318" s="1">
        <v>164</v>
      </c>
      <c r="J318"/>
      <c r="K318"/>
    </row>
    <row r="319" spans="1:11" x14ac:dyDescent="0.3">
      <c r="A319" t="s">
        <v>719</v>
      </c>
      <c r="B319" t="s">
        <v>180</v>
      </c>
      <c r="C319" t="s">
        <v>289</v>
      </c>
      <c r="D319" t="s">
        <v>1894</v>
      </c>
      <c r="E319" t="s">
        <v>1891</v>
      </c>
      <c r="F319" s="1">
        <v>892.9</v>
      </c>
      <c r="J319"/>
      <c r="K319"/>
    </row>
    <row r="320" spans="1:11" x14ac:dyDescent="0.3">
      <c r="A320" t="s">
        <v>719</v>
      </c>
      <c r="B320" t="s">
        <v>180</v>
      </c>
      <c r="C320" t="s">
        <v>20</v>
      </c>
      <c r="D320" t="s">
        <v>596</v>
      </c>
      <c r="E320" t="s">
        <v>1891</v>
      </c>
      <c r="F320" s="1">
        <v>0</v>
      </c>
      <c r="G320" s="1">
        <v>0</v>
      </c>
      <c r="H320" s="1">
        <v>0</v>
      </c>
      <c r="J320"/>
      <c r="K320"/>
    </row>
    <row r="321" spans="1:12" x14ac:dyDescent="0.3">
      <c r="A321" t="s">
        <v>719</v>
      </c>
      <c r="B321" t="s">
        <v>180</v>
      </c>
      <c r="C321" t="s">
        <v>344</v>
      </c>
      <c r="D321" t="s">
        <v>1895</v>
      </c>
      <c r="E321" t="s">
        <v>1896</v>
      </c>
      <c r="F321" s="1">
        <v>7.73</v>
      </c>
      <c r="G321" s="1">
        <v>528.80999999999995</v>
      </c>
      <c r="H321" s="1">
        <v>719.23</v>
      </c>
      <c r="J321"/>
      <c r="K321"/>
    </row>
    <row r="322" spans="1:12" x14ac:dyDescent="0.3">
      <c r="A322" t="s">
        <v>719</v>
      </c>
      <c r="B322" t="s">
        <v>180</v>
      </c>
      <c r="C322" t="s">
        <v>319</v>
      </c>
      <c r="D322" t="s">
        <v>1897</v>
      </c>
      <c r="E322" t="s">
        <v>1896</v>
      </c>
      <c r="F322" s="1">
        <v>570.58000000000004</v>
      </c>
      <c r="G322" s="1">
        <v>16828</v>
      </c>
      <c r="H322" s="1">
        <v>1141.2</v>
      </c>
      <c r="J322"/>
      <c r="K322"/>
    </row>
    <row r="323" spans="1:12" x14ac:dyDescent="0.3">
      <c r="A323" t="s">
        <v>719</v>
      </c>
      <c r="B323" t="s">
        <v>180</v>
      </c>
      <c r="C323" t="s">
        <v>22</v>
      </c>
      <c r="D323" t="s">
        <v>1898</v>
      </c>
      <c r="E323" t="s">
        <v>1896</v>
      </c>
      <c r="F323" s="1">
        <v>39347.56</v>
      </c>
      <c r="G323" s="1">
        <v>41059.93</v>
      </c>
      <c r="H323" s="1">
        <v>58520.2</v>
      </c>
      <c r="J323"/>
      <c r="K323"/>
    </row>
    <row r="324" spans="1:12" x14ac:dyDescent="0.3">
      <c r="A324" t="s">
        <v>719</v>
      </c>
      <c r="B324" t="s">
        <v>180</v>
      </c>
      <c r="C324" t="s">
        <v>43</v>
      </c>
      <c r="D324" t="s">
        <v>597</v>
      </c>
      <c r="E324" t="s">
        <v>1896</v>
      </c>
      <c r="F324" s="1">
        <v>0</v>
      </c>
      <c r="G324" s="1">
        <v>0</v>
      </c>
      <c r="H324" s="1">
        <v>0</v>
      </c>
      <c r="J324"/>
      <c r="K324"/>
    </row>
    <row r="325" spans="1:12" x14ac:dyDescent="0.3">
      <c r="A325" t="s">
        <v>719</v>
      </c>
      <c r="B325" t="s">
        <v>180</v>
      </c>
      <c r="C325" t="s">
        <v>158</v>
      </c>
      <c r="D325" t="s">
        <v>1899</v>
      </c>
      <c r="E325" t="s">
        <v>1900</v>
      </c>
      <c r="F325" s="1">
        <v>290.12</v>
      </c>
      <c r="G325" s="1">
        <v>1196</v>
      </c>
      <c r="H325" s="1">
        <v>597.64</v>
      </c>
      <c r="J325"/>
      <c r="K325"/>
    </row>
    <row r="326" spans="1:12" x14ac:dyDescent="0.3">
      <c r="A326" t="s">
        <v>719</v>
      </c>
      <c r="B326" t="s">
        <v>180</v>
      </c>
      <c r="C326" t="s">
        <v>295</v>
      </c>
      <c r="D326" t="s">
        <v>1901</v>
      </c>
      <c r="E326" t="s">
        <v>1900</v>
      </c>
      <c r="F326" s="1">
        <v>1543.18</v>
      </c>
      <c r="G326" s="1">
        <v>813</v>
      </c>
      <c r="H326" s="1">
        <v>2454.44</v>
      </c>
      <c r="J326"/>
      <c r="K326"/>
    </row>
    <row r="327" spans="1:12" x14ac:dyDescent="0.3">
      <c r="A327" t="s">
        <v>719</v>
      </c>
      <c r="B327" t="s">
        <v>180</v>
      </c>
      <c r="C327" t="s">
        <v>296</v>
      </c>
      <c r="D327" t="s">
        <v>1902</v>
      </c>
      <c r="E327" t="s">
        <v>1900</v>
      </c>
      <c r="G327" s="1">
        <v>99</v>
      </c>
      <c r="J327"/>
      <c r="K327"/>
      <c r="L327"/>
    </row>
    <row r="328" spans="1:12" x14ac:dyDescent="0.3">
      <c r="A328" t="s">
        <v>719</v>
      </c>
      <c r="B328" t="s">
        <v>180</v>
      </c>
      <c r="C328" t="s">
        <v>24</v>
      </c>
      <c r="D328" t="s">
        <v>1903</v>
      </c>
      <c r="E328" t="s">
        <v>1900</v>
      </c>
      <c r="F328" s="1">
        <v>78.599999999999994</v>
      </c>
      <c r="J328"/>
      <c r="K328"/>
    </row>
    <row r="329" spans="1:12" x14ac:dyDescent="0.3">
      <c r="A329" t="s">
        <v>719</v>
      </c>
      <c r="B329" t="s">
        <v>180</v>
      </c>
      <c r="C329" t="s">
        <v>298</v>
      </c>
      <c r="D329" t="s">
        <v>1904</v>
      </c>
      <c r="E329" t="s">
        <v>1900</v>
      </c>
      <c r="F329" s="1">
        <v>1045</v>
      </c>
      <c r="J329"/>
      <c r="K329"/>
    </row>
    <row r="330" spans="1:12" x14ac:dyDescent="0.3">
      <c r="A330" t="s">
        <v>719</v>
      </c>
      <c r="B330" t="s">
        <v>180</v>
      </c>
      <c r="C330" t="s">
        <v>367</v>
      </c>
      <c r="D330" t="s">
        <v>1905</v>
      </c>
      <c r="E330" t="s">
        <v>1900</v>
      </c>
      <c r="G330" s="1">
        <v>-12</v>
      </c>
      <c r="J330"/>
      <c r="K330"/>
    </row>
    <row r="331" spans="1:12" x14ac:dyDescent="0.3">
      <c r="A331" t="s">
        <v>719</v>
      </c>
      <c r="B331" t="s">
        <v>180</v>
      </c>
      <c r="C331" t="s">
        <v>28</v>
      </c>
      <c r="D331" t="s">
        <v>598</v>
      </c>
      <c r="E331" t="s">
        <v>1900</v>
      </c>
      <c r="F331" s="1">
        <v>0</v>
      </c>
      <c r="G331" s="1">
        <v>0</v>
      </c>
      <c r="H331" s="1">
        <v>0</v>
      </c>
      <c r="J331"/>
      <c r="K331"/>
    </row>
    <row r="332" spans="1:12" x14ac:dyDescent="0.3">
      <c r="A332" t="s">
        <v>719</v>
      </c>
      <c r="B332" t="s">
        <v>180</v>
      </c>
      <c r="C332" t="s">
        <v>330</v>
      </c>
      <c r="D332" t="s">
        <v>1906</v>
      </c>
      <c r="E332" t="s">
        <v>1907</v>
      </c>
      <c r="H332" s="1">
        <v>9200</v>
      </c>
      <c r="J332"/>
      <c r="K332"/>
    </row>
    <row r="333" spans="1:12" x14ac:dyDescent="0.3">
      <c r="A333" t="s">
        <v>719</v>
      </c>
      <c r="B333" t="s">
        <v>201</v>
      </c>
      <c r="C333" t="s">
        <v>154</v>
      </c>
      <c r="D333" t="s">
        <v>1916</v>
      </c>
      <c r="E333" t="s">
        <v>1917</v>
      </c>
      <c r="G333" s="1">
        <v>3046</v>
      </c>
      <c r="H333" s="1">
        <v>2560</v>
      </c>
      <c r="J333"/>
      <c r="K333"/>
    </row>
    <row r="334" spans="1:12" x14ac:dyDescent="0.3">
      <c r="A334" t="s">
        <v>719</v>
      </c>
      <c r="B334" t="s">
        <v>201</v>
      </c>
      <c r="C334" t="s">
        <v>156</v>
      </c>
      <c r="D334" t="s">
        <v>1918</v>
      </c>
      <c r="E334" t="s">
        <v>1917</v>
      </c>
      <c r="F334" s="1">
        <v>75577.58</v>
      </c>
      <c r="G334" s="1">
        <v>80270.22</v>
      </c>
      <c r="H334" s="1">
        <v>78201.58</v>
      </c>
      <c r="J334"/>
      <c r="K334"/>
    </row>
    <row r="335" spans="1:12" x14ac:dyDescent="0.3">
      <c r="A335" t="s">
        <v>719</v>
      </c>
      <c r="B335" t="s">
        <v>201</v>
      </c>
      <c r="C335" t="s">
        <v>331</v>
      </c>
      <c r="D335" t="s">
        <v>1919</v>
      </c>
      <c r="E335" t="s">
        <v>1917</v>
      </c>
      <c r="F335" s="1">
        <v>2419.8000000000002</v>
      </c>
      <c r="G335" s="1">
        <v>2640</v>
      </c>
      <c r="H335" s="1">
        <v>2490</v>
      </c>
      <c r="J335"/>
      <c r="K335"/>
    </row>
    <row r="336" spans="1:12" x14ac:dyDescent="0.3">
      <c r="A336" t="s">
        <v>719</v>
      </c>
      <c r="B336" t="s">
        <v>201</v>
      </c>
      <c r="C336" t="s">
        <v>381</v>
      </c>
      <c r="D336" t="s">
        <v>1920</v>
      </c>
      <c r="E336" t="s">
        <v>1917</v>
      </c>
      <c r="F336" s="1">
        <v>39910.01</v>
      </c>
      <c r="G336" s="1">
        <v>38064.81</v>
      </c>
      <c r="H336" s="1">
        <v>50540.9</v>
      </c>
      <c r="J336"/>
      <c r="K336"/>
    </row>
    <row r="337" spans="1:12" x14ac:dyDescent="0.3">
      <c r="A337" t="s">
        <v>719</v>
      </c>
      <c r="B337" t="s">
        <v>201</v>
      </c>
      <c r="C337" t="s">
        <v>301</v>
      </c>
      <c r="D337" t="s">
        <v>1921</v>
      </c>
      <c r="E337" t="s">
        <v>1917</v>
      </c>
      <c r="F337" s="1">
        <v>30</v>
      </c>
      <c r="G337" s="1">
        <v>30</v>
      </c>
      <c r="H337" s="1">
        <v>35</v>
      </c>
      <c r="J337"/>
      <c r="K337"/>
    </row>
    <row r="338" spans="1:12" s="6" customFormat="1" x14ac:dyDescent="0.3">
      <c r="A338" s="6" t="s">
        <v>719</v>
      </c>
      <c r="B338" s="6" t="s">
        <v>201</v>
      </c>
      <c r="C338" s="6" t="s">
        <v>270</v>
      </c>
      <c r="D338" s="6" t="s">
        <v>1922</v>
      </c>
      <c r="E338" s="6" t="s">
        <v>1917</v>
      </c>
      <c r="F338" s="16">
        <v>24</v>
      </c>
      <c r="G338" s="16"/>
      <c r="H338" s="16">
        <v>14.04</v>
      </c>
      <c r="I338" s="15"/>
      <c r="J338"/>
      <c r="K338"/>
      <c r="L338" s="16"/>
    </row>
    <row r="339" spans="1:12" x14ac:dyDescent="0.3">
      <c r="A339" t="s">
        <v>719</v>
      </c>
      <c r="B339" t="s">
        <v>201</v>
      </c>
      <c r="C339" t="s">
        <v>395</v>
      </c>
      <c r="D339" t="s">
        <v>1923</v>
      </c>
      <c r="E339" t="s">
        <v>1917</v>
      </c>
      <c r="F339" s="1">
        <v>378.5</v>
      </c>
      <c r="J339"/>
      <c r="K339"/>
    </row>
    <row r="340" spans="1:12" x14ac:dyDescent="0.3">
      <c r="A340" t="s">
        <v>719</v>
      </c>
      <c r="B340" t="s">
        <v>201</v>
      </c>
      <c r="C340" t="s">
        <v>11</v>
      </c>
      <c r="D340" t="s">
        <v>629</v>
      </c>
      <c r="E340" t="s">
        <v>1917</v>
      </c>
      <c r="F340" s="1">
        <v>0</v>
      </c>
      <c r="G340" s="1">
        <v>0</v>
      </c>
      <c r="H340" s="1">
        <v>0</v>
      </c>
      <c r="J340"/>
      <c r="K340"/>
    </row>
    <row r="341" spans="1:12" x14ac:dyDescent="0.3">
      <c r="A341" t="s">
        <v>719</v>
      </c>
      <c r="B341" t="s">
        <v>201</v>
      </c>
      <c r="C341" t="s">
        <v>271</v>
      </c>
      <c r="D341" t="s">
        <v>1924</v>
      </c>
      <c r="E341" t="s">
        <v>1925</v>
      </c>
      <c r="F341" s="1">
        <v>287.64</v>
      </c>
      <c r="H341" s="1">
        <v>256</v>
      </c>
      <c r="J341"/>
      <c r="K341"/>
    </row>
    <row r="342" spans="1:12" x14ac:dyDescent="0.3">
      <c r="A342" t="s">
        <v>719</v>
      </c>
      <c r="B342" t="s">
        <v>201</v>
      </c>
      <c r="C342" t="s">
        <v>273</v>
      </c>
      <c r="D342" t="s">
        <v>1926</v>
      </c>
      <c r="E342" t="s">
        <v>1925</v>
      </c>
      <c r="F342" s="1">
        <v>-1053.24</v>
      </c>
      <c r="G342" s="1">
        <v>410.49</v>
      </c>
      <c r="J342"/>
      <c r="K342"/>
    </row>
    <row r="343" spans="1:12" x14ac:dyDescent="0.3">
      <c r="A343" t="s">
        <v>719</v>
      </c>
      <c r="B343" t="s">
        <v>201</v>
      </c>
      <c r="C343" t="s">
        <v>378</v>
      </c>
      <c r="D343" t="s">
        <v>1927</v>
      </c>
      <c r="E343" t="s">
        <v>1925</v>
      </c>
      <c r="H343" s="1">
        <v>48.97</v>
      </c>
      <c r="J343"/>
      <c r="K343"/>
    </row>
    <row r="344" spans="1:12" x14ac:dyDescent="0.3">
      <c r="A344" t="s">
        <v>719</v>
      </c>
      <c r="B344" t="s">
        <v>201</v>
      </c>
      <c r="C344" t="s">
        <v>332</v>
      </c>
      <c r="D344" t="s">
        <v>1928</v>
      </c>
      <c r="E344" t="s">
        <v>1925</v>
      </c>
      <c r="F344" s="1">
        <v>258.7</v>
      </c>
      <c r="H344" s="1">
        <v>37.380000000000003</v>
      </c>
      <c r="J344"/>
      <c r="K344"/>
    </row>
    <row r="345" spans="1:12" x14ac:dyDescent="0.3">
      <c r="A345" t="s">
        <v>719</v>
      </c>
      <c r="B345" t="s">
        <v>201</v>
      </c>
      <c r="C345" t="s">
        <v>184</v>
      </c>
      <c r="D345" t="s">
        <v>1929</v>
      </c>
      <c r="E345" t="s">
        <v>1925</v>
      </c>
      <c r="H345" s="1">
        <v>343.95</v>
      </c>
      <c r="J345"/>
      <c r="K345"/>
      <c r="L345"/>
    </row>
    <row r="346" spans="1:12" x14ac:dyDescent="0.3">
      <c r="A346" t="s">
        <v>719</v>
      </c>
      <c r="B346" t="s">
        <v>201</v>
      </c>
      <c r="C346" t="s">
        <v>333</v>
      </c>
      <c r="D346" t="s">
        <v>1930</v>
      </c>
      <c r="E346" t="s">
        <v>1925</v>
      </c>
      <c r="F346" s="1">
        <v>619.48</v>
      </c>
      <c r="G346" s="1">
        <v>1907.33</v>
      </c>
      <c r="J346"/>
      <c r="K346"/>
      <c r="L346"/>
    </row>
    <row r="347" spans="1:12" x14ac:dyDescent="0.3">
      <c r="A347" t="s">
        <v>719</v>
      </c>
      <c r="B347" t="s">
        <v>201</v>
      </c>
      <c r="C347" t="s">
        <v>334</v>
      </c>
      <c r="D347" t="s">
        <v>1931</v>
      </c>
      <c r="E347" t="s">
        <v>1925</v>
      </c>
      <c r="G347" s="1">
        <v>318</v>
      </c>
      <c r="J347"/>
      <c r="K347"/>
      <c r="L347"/>
    </row>
    <row r="348" spans="1:12" x14ac:dyDescent="0.3">
      <c r="A348" t="s">
        <v>719</v>
      </c>
      <c r="B348" t="s">
        <v>201</v>
      </c>
      <c r="C348" t="s">
        <v>275</v>
      </c>
      <c r="D348" t="s">
        <v>1932</v>
      </c>
      <c r="E348" t="s">
        <v>1925</v>
      </c>
      <c r="F348" s="1">
        <v>34.979999999999997</v>
      </c>
      <c r="J348"/>
      <c r="K348"/>
      <c r="L348"/>
    </row>
    <row r="349" spans="1:12" x14ac:dyDescent="0.3">
      <c r="A349" t="s">
        <v>719</v>
      </c>
      <c r="B349" t="s">
        <v>201</v>
      </c>
      <c r="C349" t="s">
        <v>382</v>
      </c>
      <c r="D349" t="s">
        <v>1933</v>
      </c>
      <c r="E349" t="s">
        <v>1925</v>
      </c>
      <c r="F349" s="1">
        <v>2947.74</v>
      </c>
      <c r="G349" s="1">
        <v>2734.28</v>
      </c>
      <c r="H349" s="1">
        <v>0</v>
      </c>
      <c r="J349"/>
      <c r="K349"/>
      <c r="L349"/>
    </row>
    <row r="350" spans="1:12" x14ac:dyDescent="0.3">
      <c r="A350" t="s">
        <v>719</v>
      </c>
      <c r="B350" t="s">
        <v>201</v>
      </c>
      <c r="C350" t="s">
        <v>276</v>
      </c>
      <c r="D350" t="s">
        <v>1934</v>
      </c>
      <c r="E350" t="s">
        <v>1925</v>
      </c>
      <c r="F350" s="1">
        <v>115.2</v>
      </c>
      <c r="G350" s="1">
        <v>133.84</v>
      </c>
      <c r="J350"/>
      <c r="K350"/>
      <c r="L350"/>
    </row>
    <row r="351" spans="1:12" x14ac:dyDescent="0.3">
      <c r="A351" t="s">
        <v>719</v>
      </c>
      <c r="B351" t="s">
        <v>201</v>
      </c>
      <c r="C351" t="s">
        <v>277</v>
      </c>
      <c r="D351" t="s">
        <v>1935</v>
      </c>
      <c r="E351" t="s">
        <v>1925</v>
      </c>
      <c r="F351" s="1">
        <v>0</v>
      </c>
      <c r="G351" s="1">
        <v>0</v>
      </c>
      <c r="H351" s="1">
        <v>0</v>
      </c>
      <c r="J351"/>
      <c r="K351"/>
      <c r="L351"/>
    </row>
    <row r="352" spans="1:12" x14ac:dyDescent="0.3">
      <c r="A352" t="s">
        <v>719</v>
      </c>
      <c r="B352" t="s">
        <v>201</v>
      </c>
      <c r="C352" t="s">
        <v>278</v>
      </c>
      <c r="D352" t="s">
        <v>1936</v>
      </c>
      <c r="E352" t="s">
        <v>1925</v>
      </c>
      <c r="F352" s="1">
        <v>4.5199999999999996</v>
      </c>
      <c r="J352"/>
      <c r="K352"/>
      <c r="L352"/>
    </row>
    <row r="353" spans="1:12" x14ac:dyDescent="0.3">
      <c r="A353" t="s">
        <v>719</v>
      </c>
      <c r="B353" t="s">
        <v>201</v>
      </c>
      <c r="C353" t="s">
        <v>302</v>
      </c>
      <c r="D353" t="s">
        <v>1937</v>
      </c>
      <c r="E353" t="s">
        <v>1925</v>
      </c>
      <c r="F353" s="1">
        <v>317.89999999999998</v>
      </c>
      <c r="G353" s="1">
        <v>-4838.1499999999996</v>
      </c>
      <c r="H353" s="1">
        <v>35.950000000000003</v>
      </c>
      <c r="J353"/>
      <c r="K353"/>
      <c r="L353"/>
    </row>
    <row r="354" spans="1:12" x14ac:dyDescent="0.3">
      <c r="A354" t="s">
        <v>719</v>
      </c>
      <c r="B354" t="s">
        <v>201</v>
      </c>
      <c r="C354" t="s">
        <v>364</v>
      </c>
      <c r="D354" t="s">
        <v>1938</v>
      </c>
      <c r="E354" t="s">
        <v>1925</v>
      </c>
      <c r="F354" s="1">
        <v>307.95</v>
      </c>
      <c r="G354" s="1">
        <v>586.26</v>
      </c>
      <c r="H354" s="1">
        <v>249.9</v>
      </c>
      <c r="J354"/>
      <c r="K354"/>
      <c r="L354"/>
    </row>
    <row r="355" spans="1:12" x14ac:dyDescent="0.3">
      <c r="A355" t="s">
        <v>719</v>
      </c>
      <c r="B355" t="s">
        <v>201</v>
      </c>
      <c r="C355" t="s">
        <v>360</v>
      </c>
      <c r="D355" t="s">
        <v>1939</v>
      </c>
      <c r="E355" t="s">
        <v>1925</v>
      </c>
      <c r="F355" s="1">
        <v>892.6</v>
      </c>
      <c r="G355" s="1">
        <v>606.70000000000005</v>
      </c>
      <c r="H355" s="1">
        <v>573.19000000000005</v>
      </c>
      <c r="J355"/>
      <c r="K355"/>
      <c r="L355"/>
    </row>
    <row r="356" spans="1:12" x14ac:dyDescent="0.3">
      <c r="A356" t="s">
        <v>719</v>
      </c>
      <c r="B356" t="s">
        <v>201</v>
      </c>
      <c r="C356" t="s">
        <v>280</v>
      </c>
      <c r="D356" t="s">
        <v>1940</v>
      </c>
      <c r="E356" t="s">
        <v>1925</v>
      </c>
      <c r="F356" s="1">
        <v>29.15</v>
      </c>
      <c r="G356" s="1">
        <v>558.53</v>
      </c>
      <c r="H356" s="1">
        <v>1024.4100000000001</v>
      </c>
      <c r="J356"/>
      <c r="K356"/>
    </row>
    <row r="357" spans="1:12" x14ac:dyDescent="0.3">
      <c r="A357" t="s">
        <v>719</v>
      </c>
      <c r="B357" t="s">
        <v>201</v>
      </c>
      <c r="C357" t="s">
        <v>16</v>
      </c>
      <c r="D357" t="s">
        <v>630</v>
      </c>
      <c r="E357" t="s">
        <v>1925</v>
      </c>
      <c r="F357" s="1">
        <v>0</v>
      </c>
      <c r="G357" s="1">
        <v>0</v>
      </c>
      <c r="H357" s="1">
        <v>0</v>
      </c>
      <c r="J357"/>
      <c r="K357"/>
    </row>
    <row r="358" spans="1:12" x14ac:dyDescent="0.3">
      <c r="A358" t="s">
        <v>719</v>
      </c>
      <c r="B358" t="s">
        <v>201</v>
      </c>
      <c r="C358" t="s">
        <v>222</v>
      </c>
      <c r="D358" t="s">
        <v>1941</v>
      </c>
      <c r="E358" t="s">
        <v>1942</v>
      </c>
      <c r="F358" s="1">
        <v>7.76</v>
      </c>
      <c r="G358" s="1">
        <v>37.89</v>
      </c>
      <c r="H358" s="1">
        <v>30.9</v>
      </c>
      <c r="J358"/>
      <c r="K358"/>
    </row>
    <row r="359" spans="1:12" x14ac:dyDescent="0.3">
      <c r="A359" t="s">
        <v>719</v>
      </c>
      <c r="B359" t="s">
        <v>201</v>
      </c>
      <c r="C359" t="s">
        <v>365</v>
      </c>
      <c r="D359" t="s">
        <v>1943</v>
      </c>
      <c r="E359" t="s">
        <v>1942</v>
      </c>
      <c r="G359" s="1">
        <v>40.03</v>
      </c>
      <c r="J359"/>
      <c r="K359"/>
    </row>
    <row r="360" spans="1:12" x14ac:dyDescent="0.3">
      <c r="A360" t="s">
        <v>719</v>
      </c>
      <c r="B360" t="s">
        <v>201</v>
      </c>
      <c r="C360" t="s">
        <v>303</v>
      </c>
      <c r="D360" t="s">
        <v>1944</v>
      </c>
      <c r="E360" t="s">
        <v>1942</v>
      </c>
      <c r="F360" s="1">
        <v>28</v>
      </c>
      <c r="J360"/>
      <c r="K360"/>
    </row>
    <row r="361" spans="1:12" x14ac:dyDescent="0.3">
      <c r="A361" t="s">
        <v>719</v>
      </c>
      <c r="B361" t="s">
        <v>201</v>
      </c>
      <c r="C361" t="s">
        <v>305</v>
      </c>
      <c r="D361" t="s">
        <v>1945</v>
      </c>
      <c r="E361" t="s">
        <v>1942</v>
      </c>
      <c r="F361" s="1">
        <v>553.80999999999995</v>
      </c>
      <c r="G361" s="1">
        <v>337.8</v>
      </c>
      <c r="H361" s="1">
        <v>300</v>
      </c>
      <c r="J361"/>
      <c r="K361"/>
    </row>
    <row r="362" spans="1:12" x14ac:dyDescent="0.3">
      <c r="A362" t="s">
        <v>719</v>
      </c>
      <c r="B362" t="s">
        <v>201</v>
      </c>
      <c r="C362" t="s">
        <v>313</v>
      </c>
      <c r="D362" t="s">
        <v>1946</v>
      </c>
      <c r="E362" t="s">
        <v>1942</v>
      </c>
      <c r="F362" s="1">
        <v>1082.6600000000001</v>
      </c>
      <c r="G362" s="1">
        <v>910.84</v>
      </c>
      <c r="H362" s="1">
        <v>992.12</v>
      </c>
      <c r="J362"/>
      <c r="K362"/>
    </row>
    <row r="363" spans="1:12" x14ac:dyDescent="0.3">
      <c r="A363" t="s">
        <v>719</v>
      </c>
      <c r="B363" t="s">
        <v>201</v>
      </c>
      <c r="C363" t="s">
        <v>18</v>
      </c>
      <c r="D363" t="s">
        <v>631</v>
      </c>
      <c r="E363" t="s">
        <v>1942</v>
      </c>
      <c r="F363" s="1">
        <v>0</v>
      </c>
      <c r="G363" s="1">
        <v>0</v>
      </c>
      <c r="H363" s="1">
        <v>0</v>
      </c>
      <c r="J363"/>
      <c r="K363"/>
    </row>
    <row r="364" spans="1:12" x14ac:dyDescent="0.3">
      <c r="A364" t="s">
        <v>719</v>
      </c>
      <c r="B364" t="s">
        <v>201</v>
      </c>
      <c r="C364" t="s">
        <v>54</v>
      </c>
      <c r="D364" t="s">
        <v>1947</v>
      </c>
      <c r="E364" t="s">
        <v>1942</v>
      </c>
      <c r="F364" s="1">
        <v>3792</v>
      </c>
      <c r="G364" s="1">
        <v>3924</v>
      </c>
      <c r="H364" s="1">
        <v>3597</v>
      </c>
      <c r="J364"/>
      <c r="K364"/>
    </row>
    <row r="365" spans="1:12" x14ac:dyDescent="0.3">
      <c r="A365" t="s">
        <v>719</v>
      </c>
      <c r="B365" t="s">
        <v>201</v>
      </c>
      <c r="C365" t="s">
        <v>337</v>
      </c>
      <c r="D365" t="s">
        <v>1948</v>
      </c>
      <c r="E365" t="s">
        <v>1942</v>
      </c>
      <c r="F365" s="1">
        <v>35.89</v>
      </c>
      <c r="J365"/>
      <c r="K365"/>
    </row>
    <row r="366" spans="1:12" x14ac:dyDescent="0.3">
      <c r="A366" t="s">
        <v>719</v>
      </c>
      <c r="B366" t="s">
        <v>201</v>
      </c>
      <c r="C366" t="s">
        <v>281</v>
      </c>
      <c r="D366" t="s">
        <v>1949</v>
      </c>
      <c r="E366" t="s">
        <v>1950</v>
      </c>
      <c r="F366" s="1">
        <v>59.8</v>
      </c>
      <c r="G366" s="1">
        <v>140.62</v>
      </c>
      <c r="J366"/>
      <c r="K366"/>
    </row>
    <row r="367" spans="1:12" x14ac:dyDescent="0.3">
      <c r="A367" t="s">
        <v>719</v>
      </c>
      <c r="B367" t="s">
        <v>201</v>
      </c>
      <c r="C367" t="s">
        <v>282</v>
      </c>
      <c r="D367" t="s">
        <v>1951</v>
      </c>
      <c r="E367" t="s">
        <v>1950</v>
      </c>
      <c r="F367" s="1">
        <v>5570.23</v>
      </c>
      <c r="G367" s="1">
        <v>2592.3200000000002</v>
      </c>
      <c r="H367" s="1">
        <v>2287.96</v>
      </c>
      <c r="J367"/>
      <c r="K367"/>
    </row>
    <row r="368" spans="1:12" x14ac:dyDescent="0.3">
      <c r="A368" t="s">
        <v>719</v>
      </c>
      <c r="B368" t="s">
        <v>201</v>
      </c>
      <c r="C368" t="s">
        <v>284</v>
      </c>
      <c r="D368" t="s">
        <v>1952</v>
      </c>
      <c r="E368" t="s">
        <v>1950</v>
      </c>
      <c r="F368" s="1">
        <v>1199</v>
      </c>
      <c r="G368" s="1">
        <v>688.24</v>
      </c>
      <c r="H368" s="1">
        <v>122.91</v>
      </c>
      <c r="J368"/>
      <c r="K368"/>
    </row>
    <row r="369" spans="1:12" x14ac:dyDescent="0.3">
      <c r="A369" t="s">
        <v>719</v>
      </c>
      <c r="B369" t="s">
        <v>201</v>
      </c>
      <c r="C369" t="s">
        <v>20</v>
      </c>
      <c r="D369" t="s">
        <v>632</v>
      </c>
      <c r="E369" t="s">
        <v>1950</v>
      </c>
      <c r="F369" s="1">
        <v>0</v>
      </c>
      <c r="G369" s="1">
        <v>0</v>
      </c>
      <c r="H369" s="1">
        <v>0</v>
      </c>
      <c r="J369"/>
      <c r="K369"/>
    </row>
    <row r="370" spans="1:12" x14ac:dyDescent="0.3">
      <c r="A370" t="s">
        <v>719</v>
      </c>
      <c r="B370" t="s">
        <v>201</v>
      </c>
      <c r="C370" t="s">
        <v>339</v>
      </c>
      <c r="D370" t="s">
        <v>1953</v>
      </c>
      <c r="E370" t="s">
        <v>1954</v>
      </c>
      <c r="F370" s="1">
        <v>140000.14000000001</v>
      </c>
      <c r="G370" s="1">
        <v>136643.79</v>
      </c>
      <c r="H370" s="1">
        <v>133129.25</v>
      </c>
      <c r="J370"/>
      <c r="K370"/>
    </row>
    <row r="371" spans="1:12" x14ac:dyDescent="0.3">
      <c r="A371" t="s">
        <v>719</v>
      </c>
      <c r="B371" t="s">
        <v>201</v>
      </c>
      <c r="C371" t="s">
        <v>340</v>
      </c>
      <c r="D371" t="s">
        <v>1955</v>
      </c>
      <c r="E371" t="s">
        <v>1954</v>
      </c>
      <c r="F371" s="1">
        <v>44873.33</v>
      </c>
      <c r="G371" s="1">
        <v>48726.509999999995</v>
      </c>
      <c r="H371" s="1">
        <v>48894.6</v>
      </c>
      <c r="J371"/>
      <c r="K371"/>
    </row>
    <row r="372" spans="1:12" x14ac:dyDescent="0.3">
      <c r="A372" t="s">
        <v>719</v>
      </c>
      <c r="B372" t="s">
        <v>201</v>
      </c>
      <c r="C372" t="s">
        <v>341</v>
      </c>
      <c r="D372" t="s">
        <v>1956</v>
      </c>
      <c r="E372" t="s">
        <v>1954</v>
      </c>
      <c r="F372" s="1">
        <v>108728.2</v>
      </c>
      <c r="G372" s="1">
        <v>91860.010000000009</v>
      </c>
      <c r="H372" s="1">
        <v>62209.46</v>
      </c>
      <c r="J372"/>
      <c r="K372"/>
    </row>
    <row r="373" spans="1:12" x14ac:dyDescent="0.3">
      <c r="A373" t="s">
        <v>719</v>
      </c>
      <c r="B373" t="s">
        <v>201</v>
      </c>
      <c r="C373" t="s">
        <v>342</v>
      </c>
      <c r="D373" t="s">
        <v>1957</v>
      </c>
      <c r="E373" t="s">
        <v>1954</v>
      </c>
      <c r="F373" s="1">
        <v>8678</v>
      </c>
      <c r="G373" s="1">
        <v>7861.6</v>
      </c>
      <c r="H373" s="1">
        <v>6406.4</v>
      </c>
      <c r="J373"/>
      <c r="K373"/>
    </row>
    <row r="374" spans="1:12" x14ac:dyDescent="0.3">
      <c r="A374" t="s">
        <v>719</v>
      </c>
      <c r="B374" t="s">
        <v>201</v>
      </c>
      <c r="C374" t="s">
        <v>343</v>
      </c>
      <c r="D374" t="s">
        <v>1958</v>
      </c>
      <c r="E374" t="s">
        <v>1954</v>
      </c>
      <c r="F374" s="1">
        <v>-59.92</v>
      </c>
      <c r="H374" s="1">
        <v>894.45</v>
      </c>
      <c r="J374"/>
      <c r="K374"/>
    </row>
    <row r="375" spans="1:12" x14ac:dyDescent="0.3">
      <c r="A375" t="s">
        <v>719</v>
      </c>
      <c r="B375" t="s">
        <v>201</v>
      </c>
      <c r="C375" t="s">
        <v>396</v>
      </c>
      <c r="D375" t="s">
        <v>1959</v>
      </c>
      <c r="E375" t="s">
        <v>1954</v>
      </c>
      <c r="F375" s="1">
        <v>25569.19</v>
      </c>
      <c r="G375" s="1">
        <v>19861.580000000002</v>
      </c>
      <c r="H375" s="1">
        <v>19257.28</v>
      </c>
      <c r="J375"/>
      <c r="K375"/>
    </row>
    <row r="376" spans="1:12" x14ac:dyDescent="0.3">
      <c r="A376" t="s">
        <v>719</v>
      </c>
      <c r="B376" t="s">
        <v>201</v>
      </c>
      <c r="C376" t="s">
        <v>209</v>
      </c>
      <c r="D376" t="s">
        <v>634</v>
      </c>
      <c r="E376" t="s">
        <v>1954</v>
      </c>
      <c r="F376" s="1">
        <v>0</v>
      </c>
      <c r="G376" s="1">
        <v>0</v>
      </c>
      <c r="H376" s="1">
        <v>0</v>
      </c>
      <c r="J376"/>
      <c r="K376"/>
    </row>
    <row r="377" spans="1:12" x14ac:dyDescent="0.3">
      <c r="A377" t="s">
        <v>719</v>
      </c>
      <c r="B377" t="s">
        <v>201</v>
      </c>
      <c r="C377" t="s">
        <v>344</v>
      </c>
      <c r="D377" t="s">
        <v>1960</v>
      </c>
      <c r="E377" t="s">
        <v>1961</v>
      </c>
      <c r="F377" s="1">
        <v>150984.07999999999</v>
      </c>
      <c r="G377" s="1">
        <v>189006.23</v>
      </c>
      <c r="H377" s="1">
        <v>160080.59999999998</v>
      </c>
      <c r="J377"/>
      <c r="K377"/>
    </row>
    <row r="378" spans="1:12" x14ac:dyDescent="0.3">
      <c r="A378" t="s">
        <v>719</v>
      </c>
      <c r="B378" t="s">
        <v>201</v>
      </c>
      <c r="C378" t="s">
        <v>346</v>
      </c>
      <c r="D378" t="s">
        <v>1962</v>
      </c>
      <c r="E378" t="s">
        <v>1961</v>
      </c>
      <c r="F378" s="1">
        <v>1121.18</v>
      </c>
      <c r="G378" s="1">
        <v>90</v>
      </c>
      <c r="H378" s="1">
        <v>146.15</v>
      </c>
      <c r="J378"/>
      <c r="K378"/>
    </row>
    <row r="379" spans="1:12" x14ac:dyDescent="0.3">
      <c r="A379" t="s">
        <v>719</v>
      </c>
      <c r="B379" t="s">
        <v>201</v>
      </c>
      <c r="C379" t="s">
        <v>22</v>
      </c>
      <c r="D379" t="s">
        <v>1963</v>
      </c>
      <c r="E379" t="s">
        <v>1961</v>
      </c>
      <c r="G379" s="1">
        <v>609.72</v>
      </c>
      <c r="H379" s="1">
        <v>4395.01</v>
      </c>
      <c r="J379"/>
      <c r="K379"/>
      <c r="L379"/>
    </row>
    <row r="380" spans="1:12" x14ac:dyDescent="0.3">
      <c r="A380" t="s">
        <v>719</v>
      </c>
      <c r="B380" t="s">
        <v>201</v>
      </c>
      <c r="C380" t="s">
        <v>43</v>
      </c>
      <c r="D380" t="s">
        <v>635</v>
      </c>
      <c r="E380" t="s">
        <v>1961</v>
      </c>
      <c r="F380" s="1">
        <v>0</v>
      </c>
      <c r="G380" s="1">
        <v>0</v>
      </c>
      <c r="H380" s="1">
        <v>0</v>
      </c>
      <c r="J380"/>
      <c r="K380"/>
      <c r="L380"/>
    </row>
    <row r="381" spans="1:12" x14ac:dyDescent="0.3">
      <c r="A381" t="s">
        <v>719</v>
      </c>
      <c r="B381" t="s">
        <v>201</v>
      </c>
      <c r="C381" t="s">
        <v>295</v>
      </c>
      <c r="D381" t="s">
        <v>1964</v>
      </c>
      <c r="E381" t="s">
        <v>1965</v>
      </c>
      <c r="H381" s="1">
        <v>299</v>
      </c>
      <c r="J381"/>
      <c r="K381"/>
      <c r="L381"/>
    </row>
    <row r="382" spans="1:12" x14ac:dyDescent="0.3">
      <c r="A382" t="s">
        <v>719</v>
      </c>
      <c r="B382" t="s">
        <v>201</v>
      </c>
      <c r="C382" t="s">
        <v>347</v>
      </c>
      <c r="D382" t="s">
        <v>1966</v>
      </c>
      <c r="E382" t="s">
        <v>1965</v>
      </c>
      <c r="F382" s="1">
        <v>9275.32</v>
      </c>
      <c r="G382" s="1">
        <v>7172.63</v>
      </c>
      <c r="H382" s="1">
        <v>6871.19</v>
      </c>
      <c r="J382"/>
      <c r="K382"/>
      <c r="L382"/>
    </row>
    <row r="383" spans="1:12" x14ac:dyDescent="0.3">
      <c r="A383" t="s">
        <v>719</v>
      </c>
      <c r="B383" t="s">
        <v>201</v>
      </c>
      <c r="C383" t="s">
        <v>296</v>
      </c>
      <c r="D383" t="s">
        <v>1967</v>
      </c>
      <c r="E383" t="s">
        <v>1965</v>
      </c>
      <c r="F383" s="1">
        <v>995</v>
      </c>
      <c r="G383" s="1">
        <v>750</v>
      </c>
      <c r="H383" s="1">
        <v>429.95</v>
      </c>
      <c r="J383"/>
      <c r="K383"/>
      <c r="L383"/>
    </row>
    <row r="384" spans="1:12" x14ac:dyDescent="0.3">
      <c r="A384" t="s">
        <v>719</v>
      </c>
      <c r="B384" t="s">
        <v>201</v>
      </c>
      <c r="C384" t="s">
        <v>24</v>
      </c>
      <c r="D384" t="s">
        <v>1968</v>
      </c>
      <c r="E384" t="s">
        <v>1965</v>
      </c>
      <c r="H384" s="1">
        <v>49.9</v>
      </c>
      <c r="J384"/>
      <c r="K384"/>
      <c r="L384"/>
    </row>
    <row r="385" spans="1:12" x14ac:dyDescent="0.3">
      <c r="A385" t="s">
        <v>719</v>
      </c>
      <c r="B385" t="s">
        <v>201</v>
      </c>
      <c r="C385" t="s">
        <v>298</v>
      </c>
      <c r="D385" t="s">
        <v>1969</v>
      </c>
      <c r="E385" t="s">
        <v>1965</v>
      </c>
      <c r="F385" s="1">
        <v>245.25</v>
      </c>
      <c r="J385"/>
      <c r="K385"/>
      <c r="L385"/>
    </row>
    <row r="386" spans="1:12" x14ac:dyDescent="0.3">
      <c r="A386" t="s">
        <v>719</v>
      </c>
      <c r="B386" t="s">
        <v>201</v>
      </c>
      <c r="C386" t="s">
        <v>328</v>
      </c>
      <c r="D386" t="s">
        <v>1970</v>
      </c>
      <c r="E386" t="s">
        <v>1965</v>
      </c>
      <c r="G386" s="1">
        <v>0</v>
      </c>
      <c r="J386"/>
      <c r="K386"/>
      <c r="L386"/>
    </row>
    <row r="387" spans="1:12" x14ac:dyDescent="0.3">
      <c r="A387" t="s">
        <v>719</v>
      </c>
      <c r="B387" t="s">
        <v>201</v>
      </c>
      <c r="C387" t="s">
        <v>324</v>
      </c>
      <c r="D387" t="s">
        <v>1971</v>
      </c>
      <c r="E387" t="s">
        <v>1965</v>
      </c>
      <c r="F387" s="1">
        <v>100</v>
      </c>
      <c r="J387"/>
      <c r="K387"/>
    </row>
    <row r="388" spans="1:12" x14ac:dyDescent="0.3">
      <c r="A388" t="s">
        <v>719</v>
      </c>
      <c r="B388" t="s">
        <v>201</v>
      </c>
      <c r="C388" t="s">
        <v>367</v>
      </c>
      <c r="D388" t="s">
        <v>1972</v>
      </c>
      <c r="E388" t="s">
        <v>1965</v>
      </c>
      <c r="F388" s="1">
        <v>-101105.69</v>
      </c>
      <c r="G388" s="1">
        <v>-116537.19</v>
      </c>
      <c r="H388" s="1">
        <v>-118214.83</v>
      </c>
      <c r="J388"/>
      <c r="K388"/>
    </row>
    <row r="389" spans="1:12" x14ac:dyDescent="0.3">
      <c r="A389" t="s">
        <v>719</v>
      </c>
      <c r="B389" t="s">
        <v>201</v>
      </c>
      <c r="C389" t="s">
        <v>397</v>
      </c>
      <c r="D389" t="s">
        <v>1973</v>
      </c>
      <c r="E389" t="s">
        <v>1965</v>
      </c>
      <c r="F389" s="1">
        <v>-60000</v>
      </c>
      <c r="G389" s="1">
        <v>-55000</v>
      </c>
      <c r="H389" s="1">
        <v>-53500</v>
      </c>
      <c r="J389"/>
      <c r="K389"/>
    </row>
    <row r="390" spans="1:12" x14ac:dyDescent="0.3">
      <c r="A390" t="s">
        <v>719</v>
      </c>
      <c r="B390" t="s">
        <v>201</v>
      </c>
      <c r="C390" t="s">
        <v>28</v>
      </c>
      <c r="D390" t="s">
        <v>637</v>
      </c>
      <c r="E390" t="s">
        <v>1965</v>
      </c>
      <c r="F390" s="1">
        <v>0</v>
      </c>
      <c r="G390" s="1">
        <v>0</v>
      </c>
      <c r="H390" s="1">
        <v>0</v>
      </c>
      <c r="J390"/>
      <c r="K390"/>
    </row>
    <row r="391" spans="1:12" x14ac:dyDescent="0.3">
      <c r="A391" t="s">
        <v>719</v>
      </c>
      <c r="B391" t="s">
        <v>201</v>
      </c>
      <c r="C391" t="s">
        <v>363</v>
      </c>
      <c r="D391" t="s">
        <v>1974</v>
      </c>
      <c r="E391" t="s">
        <v>1975</v>
      </c>
      <c r="G391" s="1">
        <v>24500</v>
      </c>
      <c r="H391" s="1">
        <v>-24500</v>
      </c>
      <c r="J391"/>
      <c r="K391"/>
    </row>
    <row r="392" spans="1:12" x14ac:dyDescent="0.3">
      <c r="A392" t="s">
        <v>719</v>
      </c>
      <c r="B392" t="s">
        <v>201</v>
      </c>
      <c r="C392" t="s">
        <v>350</v>
      </c>
      <c r="D392" t="s">
        <v>1976</v>
      </c>
      <c r="E392" t="s">
        <v>1975</v>
      </c>
      <c r="G392" s="1">
        <v>7137.75</v>
      </c>
      <c r="J392"/>
      <c r="K392"/>
    </row>
    <row r="393" spans="1:12" x14ac:dyDescent="0.3">
      <c r="A393" t="s">
        <v>719</v>
      </c>
      <c r="B393" t="s">
        <v>213</v>
      </c>
      <c r="C393" t="s">
        <v>86</v>
      </c>
      <c r="D393" t="s">
        <v>1977</v>
      </c>
      <c r="E393" t="s">
        <v>1978</v>
      </c>
      <c r="F393" s="1">
        <v>50000</v>
      </c>
      <c r="G393" s="1">
        <v>50000</v>
      </c>
      <c r="H393" s="1">
        <v>50000</v>
      </c>
      <c r="J393"/>
      <c r="K393"/>
    </row>
    <row r="394" spans="1:12" x14ac:dyDescent="0.3">
      <c r="A394" t="s">
        <v>719</v>
      </c>
      <c r="B394" t="s">
        <v>213</v>
      </c>
      <c r="C394" t="s">
        <v>215</v>
      </c>
      <c r="D394" t="s">
        <v>643</v>
      </c>
      <c r="E394" t="s">
        <v>1978</v>
      </c>
      <c r="F394" s="1">
        <v>0</v>
      </c>
      <c r="G394" s="1">
        <v>0</v>
      </c>
      <c r="H394" s="1">
        <v>0</v>
      </c>
      <c r="J394"/>
      <c r="K394"/>
    </row>
    <row r="395" spans="1:12" x14ac:dyDescent="0.3">
      <c r="A395" t="s">
        <v>719</v>
      </c>
      <c r="B395" t="s">
        <v>213</v>
      </c>
      <c r="C395" t="s">
        <v>209</v>
      </c>
      <c r="D395" t="s">
        <v>645</v>
      </c>
      <c r="E395" t="s">
        <v>1979</v>
      </c>
      <c r="F395" s="1">
        <v>0</v>
      </c>
      <c r="G395" s="1">
        <v>0</v>
      </c>
      <c r="H395" s="1">
        <v>0</v>
      </c>
      <c r="J395"/>
      <c r="K395"/>
    </row>
    <row r="396" spans="1:12" x14ac:dyDescent="0.3">
      <c r="A396" t="s">
        <v>719</v>
      </c>
      <c r="B396" t="s">
        <v>213</v>
      </c>
      <c r="C396" t="s">
        <v>344</v>
      </c>
      <c r="D396" t="s">
        <v>1980</v>
      </c>
      <c r="E396" t="s">
        <v>1981</v>
      </c>
      <c r="G396" s="1">
        <v>0</v>
      </c>
      <c r="J396"/>
      <c r="K396"/>
      <c r="L396"/>
    </row>
    <row r="397" spans="1:12" x14ac:dyDescent="0.3">
      <c r="A397" t="s">
        <v>719</v>
      </c>
      <c r="B397" t="s">
        <v>213</v>
      </c>
      <c r="C397" t="s">
        <v>43</v>
      </c>
      <c r="D397" t="s">
        <v>1982</v>
      </c>
      <c r="E397" t="s">
        <v>1981</v>
      </c>
      <c r="F397" s="1">
        <v>0</v>
      </c>
      <c r="J397"/>
      <c r="K397"/>
      <c r="L397"/>
    </row>
    <row r="398" spans="1:12" x14ac:dyDescent="0.3">
      <c r="A398" t="s">
        <v>719</v>
      </c>
      <c r="B398" t="s">
        <v>229</v>
      </c>
      <c r="C398" t="s">
        <v>271</v>
      </c>
      <c r="D398" t="s">
        <v>1985</v>
      </c>
      <c r="E398" t="s">
        <v>1986</v>
      </c>
      <c r="G398" s="1">
        <v>1663.34</v>
      </c>
      <c r="J398"/>
      <c r="K398"/>
      <c r="L398"/>
    </row>
    <row r="399" spans="1:12" x14ac:dyDescent="0.3">
      <c r="A399" t="s">
        <v>719</v>
      </c>
      <c r="B399" t="s">
        <v>229</v>
      </c>
      <c r="C399" t="s">
        <v>352</v>
      </c>
      <c r="D399" t="s">
        <v>1987</v>
      </c>
      <c r="E399" t="s">
        <v>1986</v>
      </c>
      <c r="H399" s="1">
        <v>5486</v>
      </c>
      <c r="J399"/>
      <c r="K399"/>
      <c r="L399"/>
    </row>
    <row r="400" spans="1:12" x14ac:dyDescent="0.3">
      <c r="A400" t="s">
        <v>719</v>
      </c>
      <c r="B400" t="s">
        <v>229</v>
      </c>
      <c r="C400" t="s">
        <v>276</v>
      </c>
      <c r="D400" t="s">
        <v>1988</v>
      </c>
      <c r="E400" t="s">
        <v>1986</v>
      </c>
      <c r="H400" s="1">
        <v>6919.75</v>
      </c>
      <c r="J400"/>
      <c r="K400"/>
      <c r="L400"/>
    </row>
    <row r="401" spans="1:12" x14ac:dyDescent="0.3">
      <c r="A401" t="s">
        <v>719</v>
      </c>
      <c r="B401" t="s">
        <v>229</v>
      </c>
      <c r="C401" t="s">
        <v>222</v>
      </c>
      <c r="D401" t="s">
        <v>1989</v>
      </c>
      <c r="E401" t="s">
        <v>1990</v>
      </c>
      <c r="G401" s="1">
        <v>57</v>
      </c>
      <c r="J401"/>
      <c r="K401"/>
      <c r="L401"/>
    </row>
    <row r="402" spans="1:12" x14ac:dyDescent="0.3">
      <c r="A402" t="s">
        <v>719</v>
      </c>
      <c r="B402" t="s">
        <v>229</v>
      </c>
      <c r="C402" t="s">
        <v>20</v>
      </c>
      <c r="D402" t="s">
        <v>669</v>
      </c>
      <c r="E402" t="s">
        <v>1991</v>
      </c>
      <c r="F402" s="1">
        <v>0</v>
      </c>
      <c r="G402" s="1">
        <v>0</v>
      </c>
      <c r="H402" s="1">
        <v>0</v>
      </c>
      <c r="J402"/>
      <c r="K402"/>
    </row>
    <row r="403" spans="1:12" x14ac:dyDescent="0.3">
      <c r="A403" t="s">
        <v>719</v>
      </c>
      <c r="B403" t="s">
        <v>229</v>
      </c>
      <c r="C403" t="s">
        <v>158</v>
      </c>
      <c r="D403" t="s">
        <v>1992</v>
      </c>
      <c r="E403" t="s">
        <v>1993</v>
      </c>
      <c r="H403" s="1">
        <v>4145.5200000000004</v>
      </c>
      <c r="J403"/>
      <c r="K403"/>
    </row>
    <row r="404" spans="1:12" x14ac:dyDescent="0.3">
      <c r="A404" t="s">
        <v>719</v>
      </c>
      <c r="B404" t="s">
        <v>229</v>
      </c>
      <c r="C404" t="s">
        <v>295</v>
      </c>
      <c r="D404" t="s">
        <v>1994</v>
      </c>
      <c r="E404" t="s">
        <v>1993</v>
      </c>
      <c r="H404" s="1">
        <v>6500</v>
      </c>
      <c r="J404"/>
      <c r="K404"/>
    </row>
    <row r="405" spans="1:12" x14ac:dyDescent="0.3">
      <c r="A405" t="s">
        <v>719</v>
      </c>
      <c r="B405" t="s">
        <v>229</v>
      </c>
      <c r="C405" t="s">
        <v>298</v>
      </c>
      <c r="D405" t="s">
        <v>1995</v>
      </c>
      <c r="E405" t="s">
        <v>1993</v>
      </c>
      <c r="H405" s="1">
        <v>5000</v>
      </c>
      <c r="J405"/>
      <c r="K405"/>
    </row>
    <row r="406" spans="1:12" x14ac:dyDescent="0.3">
      <c r="A406" t="s">
        <v>719</v>
      </c>
      <c r="B406" t="s">
        <v>239</v>
      </c>
      <c r="C406" t="s">
        <v>273</v>
      </c>
      <c r="D406" t="s">
        <v>2007</v>
      </c>
      <c r="E406" t="s">
        <v>2008</v>
      </c>
      <c r="F406" s="1">
        <v>54.26</v>
      </c>
      <c r="H406" s="1">
        <v>174.26</v>
      </c>
      <c r="J406"/>
      <c r="K406"/>
    </row>
    <row r="407" spans="1:12" x14ac:dyDescent="0.3">
      <c r="A407" t="s">
        <v>719</v>
      </c>
      <c r="B407" t="s">
        <v>239</v>
      </c>
      <c r="C407" t="s">
        <v>276</v>
      </c>
      <c r="D407" t="s">
        <v>2009</v>
      </c>
      <c r="E407" t="s">
        <v>2008</v>
      </c>
      <c r="F407" s="1">
        <v>545.33000000000004</v>
      </c>
      <c r="G407" s="1">
        <v>2058.46</v>
      </c>
      <c r="H407" s="1">
        <v>231.76</v>
      </c>
      <c r="J407"/>
      <c r="K407"/>
    </row>
    <row r="408" spans="1:12" x14ac:dyDescent="0.3">
      <c r="A408" t="s">
        <v>719</v>
      </c>
      <c r="B408" t="s">
        <v>239</v>
      </c>
      <c r="C408" t="s">
        <v>310</v>
      </c>
      <c r="D408" t="s">
        <v>2010</v>
      </c>
      <c r="E408" t="s">
        <v>2008</v>
      </c>
      <c r="F408" s="1">
        <v>1829.92</v>
      </c>
      <c r="J408"/>
      <c r="K408"/>
    </row>
    <row r="409" spans="1:12" x14ac:dyDescent="0.3">
      <c r="A409" t="s">
        <v>719</v>
      </c>
      <c r="B409" t="s">
        <v>239</v>
      </c>
      <c r="C409" t="s">
        <v>360</v>
      </c>
      <c r="D409" t="s">
        <v>2011</v>
      </c>
      <c r="E409" t="s">
        <v>2008</v>
      </c>
      <c r="F409" s="1">
        <v>30.46</v>
      </c>
      <c r="G409" s="1">
        <v>14.74</v>
      </c>
      <c r="H409" s="1">
        <v>12.7</v>
      </c>
      <c r="J409"/>
      <c r="K409"/>
    </row>
    <row r="410" spans="1:12" x14ac:dyDescent="0.3">
      <c r="A410" t="s">
        <v>719</v>
      </c>
      <c r="B410" t="s">
        <v>239</v>
      </c>
      <c r="C410" t="s">
        <v>16</v>
      </c>
      <c r="D410" t="s">
        <v>685</v>
      </c>
      <c r="E410" t="s">
        <v>2008</v>
      </c>
      <c r="F410" s="1">
        <v>0</v>
      </c>
      <c r="G410" s="1">
        <v>0</v>
      </c>
      <c r="H410" s="1">
        <v>0</v>
      </c>
      <c r="J410"/>
      <c r="K410"/>
    </row>
    <row r="411" spans="1:12" x14ac:dyDescent="0.3">
      <c r="A411" t="s">
        <v>719</v>
      </c>
      <c r="B411" t="s">
        <v>239</v>
      </c>
      <c r="C411" t="s">
        <v>402</v>
      </c>
      <c r="D411" t="s">
        <v>2012</v>
      </c>
      <c r="E411" t="s">
        <v>2013</v>
      </c>
      <c r="F411" s="1">
        <v>5000</v>
      </c>
      <c r="J411"/>
      <c r="K411"/>
    </row>
    <row r="412" spans="1:12" x14ac:dyDescent="0.3">
      <c r="A412" t="s">
        <v>719</v>
      </c>
      <c r="B412" t="s">
        <v>239</v>
      </c>
      <c r="C412" t="s">
        <v>18</v>
      </c>
      <c r="D412" t="s">
        <v>686</v>
      </c>
      <c r="E412" t="s">
        <v>2013</v>
      </c>
      <c r="F412" s="1">
        <v>0</v>
      </c>
      <c r="G412" s="1">
        <v>0</v>
      </c>
      <c r="H412" s="1">
        <v>0</v>
      </c>
      <c r="J412"/>
      <c r="K412"/>
    </row>
    <row r="413" spans="1:12" x14ac:dyDescent="0.3">
      <c r="A413" t="s">
        <v>719</v>
      </c>
      <c r="B413" t="s">
        <v>239</v>
      </c>
      <c r="C413" t="s">
        <v>54</v>
      </c>
      <c r="D413" t="s">
        <v>2014</v>
      </c>
      <c r="E413" t="s">
        <v>2013</v>
      </c>
      <c r="F413" s="1">
        <v>384</v>
      </c>
      <c r="G413" s="1">
        <v>396</v>
      </c>
      <c r="H413" s="1">
        <v>363</v>
      </c>
      <c r="J413"/>
      <c r="K413"/>
    </row>
    <row r="414" spans="1:12" x14ac:dyDescent="0.3">
      <c r="A414" t="s">
        <v>719</v>
      </c>
      <c r="B414" t="s">
        <v>239</v>
      </c>
      <c r="C414" t="s">
        <v>337</v>
      </c>
      <c r="D414" t="s">
        <v>2015</v>
      </c>
      <c r="E414" t="s">
        <v>2013</v>
      </c>
      <c r="F414" s="1">
        <v>6.57</v>
      </c>
      <c r="J414"/>
      <c r="K414"/>
    </row>
    <row r="415" spans="1:12" x14ac:dyDescent="0.3">
      <c r="A415" t="s">
        <v>719</v>
      </c>
      <c r="B415" t="s">
        <v>239</v>
      </c>
      <c r="C415" t="s">
        <v>344</v>
      </c>
      <c r="D415" t="s">
        <v>2016</v>
      </c>
      <c r="E415" t="s">
        <v>2017</v>
      </c>
      <c r="F415" s="1">
        <v>1080.96</v>
      </c>
      <c r="G415" s="1">
        <v>2555.5500000000002</v>
      </c>
      <c r="J415"/>
      <c r="K415"/>
    </row>
    <row r="416" spans="1:12" x14ac:dyDescent="0.3">
      <c r="A416" t="s">
        <v>719</v>
      </c>
      <c r="B416" t="s">
        <v>239</v>
      </c>
      <c r="C416" t="s">
        <v>319</v>
      </c>
      <c r="D416" t="s">
        <v>2018</v>
      </c>
      <c r="E416" t="s">
        <v>2017</v>
      </c>
      <c r="H416" s="1">
        <v>1872.76</v>
      </c>
      <c r="J416"/>
      <c r="K416"/>
    </row>
    <row r="417" spans="1:12" x14ac:dyDescent="0.3">
      <c r="A417" t="s">
        <v>719</v>
      </c>
      <c r="B417" t="s">
        <v>239</v>
      </c>
      <c r="C417" t="s">
        <v>22</v>
      </c>
      <c r="D417" t="s">
        <v>687</v>
      </c>
      <c r="E417" t="s">
        <v>2017</v>
      </c>
      <c r="F417" s="1">
        <v>0</v>
      </c>
      <c r="G417" s="1">
        <v>0</v>
      </c>
      <c r="H417" s="1">
        <v>0</v>
      </c>
      <c r="J417"/>
      <c r="K417"/>
    </row>
    <row r="418" spans="1:12" x14ac:dyDescent="0.3">
      <c r="A418" t="s">
        <v>719</v>
      </c>
      <c r="B418" t="s">
        <v>239</v>
      </c>
      <c r="C418" t="s">
        <v>295</v>
      </c>
      <c r="D418" t="s">
        <v>2019</v>
      </c>
      <c r="E418" t="s">
        <v>2020</v>
      </c>
      <c r="F418" s="1">
        <v>2273</v>
      </c>
      <c r="J418"/>
      <c r="K418"/>
    </row>
    <row r="419" spans="1:12" x14ac:dyDescent="0.3">
      <c r="A419" t="s">
        <v>720</v>
      </c>
      <c r="B419" t="s">
        <v>9</v>
      </c>
      <c r="C419" t="s">
        <v>154</v>
      </c>
      <c r="D419" t="s">
        <v>2031</v>
      </c>
      <c r="E419" t="s">
        <v>2032</v>
      </c>
      <c r="F419" s="1">
        <v>800</v>
      </c>
      <c r="G419" s="1">
        <v>1259.56</v>
      </c>
      <c r="H419" s="1">
        <v>800</v>
      </c>
      <c r="J419"/>
      <c r="K419"/>
    </row>
    <row r="420" spans="1:12" x14ac:dyDescent="0.3">
      <c r="A420" t="s">
        <v>720</v>
      </c>
      <c r="B420" t="s">
        <v>9</v>
      </c>
      <c r="C420" t="s">
        <v>301</v>
      </c>
      <c r="D420" t="s">
        <v>2033</v>
      </c>
      <c r="E420" t="s">
        <v>2032</v>
      </c>
      <c r="F420" s="1">
        <v>30</v>
      </c>
      <c r="G420" s="1">
        <v>30</v>
      </c>
      <c r="J420"/>
      <c r="K420"/>
    </row>
    <row r="421" spans="1:12" x14ac:dyDescent="0.3">
      <c r="A421" t="s">
        <v>720</v>
      </c>
      <c r="B421" t="s">
        <v>9</v>
      </c>
      <c r="C421" t="s">
        <v>270</v>
      </c>
      <c r="D421" t="s">
        <v>2034</v>
      </c>
      <c r="E421" t="s">
        <v>2032</v>
      </c>
      <c r="F421" s="1">
        <v>8054</v>
      </c>
      <c r="G421" s="1">
        <v>7760.76</v>
      </c>
      <c r="H421" s="1">
        <v>3570.65</v>
      </c>
      <c r="J421"/>
      <c r="K421"/>
      <c r="L421"/>
    </row>
    <row r="422" spans="1:12" x14ac:dyDescent="0.3">
      <c r="A422" t="s">
        <v>720</v>
      </c>
      <c r="B422" t="s">
        <v>9</v>
      </c>
      <c r="C422" t="s">
        <v>11</v>
      </c>
      <c r="D422" t="s">
        <v>423</v>
      </c>
      <c r="E422" t="s">
        <v>2032</v>
      </c>
      <c r="F422" s="1">
        <v>0</v>
      </c>
      <c r="G422" s="1">
        <v>0</v>
      </c>
      <c r="H422" s="1">
        <v>0</v>
      </c>
      <c r="J422"/>
      <c r="K422"/>
      <c r="L422"/>
    </row>
    <row r="423" spans="1:12" x14ac:dyDescent="0.3">
      <c r="A423" t="s">
        <v>720</v>
      </c>
      <c r="B423" t="s">
        <v>9</v>
      </c>
      <c r="C423" t="s">
        <v>271</v>
      </c>
      <c r="D423" t="s">
        <v>2035</v>
      </c>
      <c r="E423" t="s">
        <v>2036</v>
      </c>
      <c r="F423" s="1">
        <v>189.2</v>
      </c>
      <c r="H423" s="1">
        <v>10</v>
      </c>
      <c r="J423"/>
      <c r="K423"/>
      <c r="L423"/>
    </row>
    <row r="424" spans="1:12" x14ac:dyDescent="0.3">
      <c r="A424" t="s">
        <v>720</v>
      </c>
      <c r="B424" t="s">
        <v>9</v>
      </c>
      <c r="C424" t="s">
        <v>273</v>
      </c>
      <c r="D424" t="s">
        <v>2037</v>
      </c>
      <c r="E424" t="s">
        <v>2036</v>
      </c>
      <c r="F424" s="1">
        <v>265.89</v>
      </c>
      <c r="J424"/>
      <c r="K424"/>
      <c r="L424"/>
    </row>
    <row r="425" spans="1:12" x14ac:dyDescent="0.3">
      <c r="A425" t="s">
        <v>720</v>
      </c>
      <c r="B425" t="s">
        <v>9</v>
      </c>
      <c r="C425" t="s">
        <v>274</v>
      </c>
      <c r="D425" t="s">
        <v>2038</v>
      </c>
      <c r="E425" t="s">
        <v>2036</v>
      </c>
      <c r="G425" s="1">
        <v>65</v>
      </c>
      <c r="J425"/>
      <c r="K425"/>
      <c r="L425"/>
    </row>
    <row r="426" spans="1:12" x14ac:dyDescent="0.3">
      <c r="A426" t="s">
        <v>720</v>
      </c>
      <c r="B426" t="s">
        <v>9</v>
      </c>
      <c r="C426" t="s">
        <v>275</v>
      </c>
      <c r="D426" t="s">
        <v>2039</v>
      </c>
      <c r="E426" t="s">
        <v>2036</v>
      </c>
      <c r="F426" s="1">
        <v>1277.8</v>
      </c>
      <c r="G426" s="1">
        <v>419.18</v>
      </c>
      <c r="H426" s="1">
        <v>341.16</v>
      </c>
      <c r="J426"/>
      <c r="K426"/>
      <c r="L426"/>
    </row>
    <row r="427" spans="1:12" x14ac:dyDescent="0.3">
      <c r="A427" t="s">
        <v>720</v>
      </c>
      <c r="B427" t="s">
        <v>9</v>
      </c>
      <c r="C427" t="s">
        <v>276</v>
      </c>
      <c r="D427" t="s">
        <v>2040</v>
      </c>
      <c r="E427" t="s">
        <v>2036</v>
      </c>
      <c r="F427" s="1">
        <v>2963.56</v>
      </c>
      <c r="J427"/>
      <c r="K427"/>
      <c r="L427"/>
    </row>
    <row r="428" spans="1:12" x14ac:dyDescent="0.3">
      <c r="A428" t="s">
        <v>720</v>
      </c>
      <c r="B428" t="s">
        <v>9</v>
      </c>
      <c r="C428" t="s">
        <v>277</v>
      </c>
      <c r="D428" t="s">
        <v>2041</v>
      </c>
      <c r="E428" t="s">
        <v>2036</v>
      </c>
      <c r="F428" s="1">
        <v>0</v>
      </c>
      <c r="G428" s="1">
        <v>0</v>
      </c>
      <c r="H428" s="1">
        <v>721.03</v>
      </c>
      <c r="J428"/>
      <c r="K428"/>
      <c r="L428"/>
    </row>
    <row r="429" spans="1:12" x14ac:dyDescent="0.3">
      <c r="A429" t="s">
        <v>720</v>
      </c>
      <c r="B429" t="s">
        <v>9</v>
      </c>
      <c r="C429" t="s">
        <v>300</v>
      </c>
      <c r="D429" t="s">
        <v>2042</v>
      </c>
      <c r="E429" t="s">
        <v>2036</v>
      </c>
      <c r="F429" s="1">
        <v>997</v>
      </c>
      <c r="G429" s="1">
        <v>1615.5</v>
      </c>
      <c r="H429" s="1">
        <v>100</v>
      </c>
      <c r="J429"/>
      <c r="K429"/>
    </row>
    <row r="430" spans="1:12" x14ac:dyDescent="0.3">
      <c r="A430" t="s">
        <v>720</v>
      </c>
      <c r="B430" t="s">
        <v>9</v>
      </c>
      <c r="C430" t="s">
        <v>302</v>
      </c>
      <c r="D430" t="s">
        <v>2043</v>
      </c>
      <c r="E430" t="s">
        <v>2036</v>
      </c>
      <c r="F430" s="1">
        <v>214.45</v>
      </c>
      <c r="G430" s="1">
        <v>186.95</v>
      </c>
      <c r="H430" s="1">
        <v>393.92</v>
      </c>
      <c r="J430"/>
      <c r="K430"/>
    </row>
    <row r="431" spans="1:12" x14ac:dyDescent="0.3">
      <c r="A431" t="s">
        <v>720</v>
      </c>
      <c r="B431" t="s">
        <v>9</v>
      </c>
      <c r="C431" t="s">
        <v>364</v>
      </c>
      <c r="D431" t="s">
        <v>2044</v>
      </c>
      <c r="E431" t="s">
        <v>2036</v>
      </c>
      <c r="F431" s="1">
        <v>199.7</v>
      </c>
      <c r="G431" s="1">
        <v>312.25</v>
      </c>
      <c r="H431" s="1">
        <v>148.5</v>
      </c>
      <c r="J431"/>
      <c r="K431"/>
    </row>
    <row r="432" spans="1:12" x14ac:dyDescent="0.3">
      <c r="A432" t="s">
        <v>720</v>
      </c>
      <c r="B432" t="s">
        <v>9</v>
      </c>
      <c r="C432" t="s">
        <v>360</v>
      </c>
      <c r="D432" t="s">
        <v>2045</v>
      </c>
      <c r="E432" t="s">
        <v>2036</v>
      </c>
      <c r="F432" s="1">
        <v>10676.06</v>
      </c>
      <c r="G432" s="1">
        <v>11153.19</v>
      </c>
      <c r="H432" s="1">
        <v>10197.14</v>
      </c>
      <c r="J432"/>
      <c r="K432"/>
    </row>
    <row r="433" spans="1:11" x14ac:dyDescent="0.3">
      <c r="A433" t="s">
        <v>720</v>
      </c>
      <c r="B433" t="s">
        <v>9</v>
      </c>
      <c r="C433" t="s">
        <v>16</v>
      </c>
      <c r="D433" t="s">
        <v>425</v>
      </c>
      <c r="E433" t="s">
        <v>2036</v>
      </c>
      <c r="F433" s="1">
        <v>0</v>
      </c>
      <c r="G433" s="1">
        <v>0</v>
      </c>
      <c r="H433" s="1">
        <v>0</v>
      </c>
      <c r="J433"/>
      <c r="K433"/>
    </row>
    <row r="434" spans="1:11" x14ac:dyDescent="0.3">
      <c r="A434" t="s">
        <v>720</v>
      </c>
      <c r="B434" t="s">
        <v>9</v>
      </c>
      <c r="C434" t="s">
        <v>361</v>
      </c>
      <c r="D434" t="s">
        <v>2046</v>
      </c>
      <c r="E434" t="s">
        <v>2047</v>
      </c>
      <c r="F434" s="1">
        <v>119.2</v>
      </c>
      <c r="G434" s="1">
        <v>65.44</v>
      </c>
      <c r="J434"/>
      <c r="K434"/>
    </row>
    <row r="435" spans="1:11" x14ac:dyDescent="0.3">
      <c r="A435" t="s">
        <v>720</v>
      </c>
      <c r="B435" t="s">
        <v>9</v>
      </c>
      <c r="C435" t="s">
        <v>222</v>
      </c>
      <c r="D435" t="s">
        <v>2048</v>
      </c>
      <c r="E435" t="s">
        <v>2047</v>
      </c>
      <c r="F435" s="1">
        <v>12501.31</v>
      </c>
      <c r="G435" s="1">
        <v>16158.31</v>
      </c>
      <c r="H435" s="1">
        <v>16656.3</v>
      </c>
      <c r="J435"/>
      <c r="K435"/>
    </row>
    <row r="436" spans="1:11" x14ac:dyDescent="0.3">
      <c r="A436" t="s">
        <v>720</v>
      </c>
      <c r="B436" t="s">
        <v>9</v>
      </c>
      <c r="C436" t="s">
        <v>365</v>
      </c>
      <c r="D436" t="s">
        <v>2049</v>
      </c>
      <c r="E436" t="s">
        <v>2047</v>
      </c>
      <c r="G436" s="1">
        <v>68.63</v>
      </c>
      <c r="J436"/>
      <c r="K436"/>
    </row>
    <row r="437" spans="1:11" x14ac:dyDescent="0.3">
      <c r="A437" t="s">
        <v>720</v>
      </c>
      <c r="B437" t="s">
        <v>9</v>
      </c>
      <c r="C437" t="s">
        <v>303</v>
      </c>
      <c r="D437" t="s">
        <v>2050</v>
      </c>
      <c r="E437" t="s">
        <v>2047</v>
      </c>
      <c r="F437" s="1">
        <v>24</v>
      </c>
      <c r="J437"/>
      <c r="K437"/>
    </row>
    <row r="438" spans="1:11" x14ac:dyDescent="0.3">
      <c r="A438" t="s">
        <v>720</v>
      </c>
      <c r="B438" t="s">
        <v>9</v>
      </c>
      <c r="C438" t="s">
        <v>366</v>
      </c>
      <c r="D438" t="s">
        <v>2051</v>
      </c>
      <c r="E438" t="s">
        <v>2047</v>
      </c>
      <c r="G438" s="1">
        <v>100</v>
      </c>
      <c r="J438"/>
      <c r="K438"/>
    </row>
    <row r="439" spans="1:11" x14ac:dyDescent="0.3">
      <c r="A439" t="s">
        <v>720</v>
      </c>
      <c r="B439" t="s">
        <v>9</v>
      </c>
      <c r="C439" t="s">
        <v>305</v>
      </c>
      <c r="D439" t="s">
        <v>2052</v>
      </c>
      <c r="E439" t="s">
        <v>2047</v>
      </c>
      <c r="F439" s="1">
        <v>211.2</v>
      </c>
      <c r="G439" s="1">
        <v>152.80000000000001</v>
      </c>
      <c r="H439" s="1">
        <v>100</v>
      </c>
      <c r="J439"/>
      <c r="K439"/>
    </row>
    <row r="440" spans="1:11" x14ac:dyDescent="0.3">
      <c r="A440" t="s">
        <v>720</v>
      </c>
      <c r="B440" t="s">
        <v>9</v>
      </c>
      <c r="C440" t="s">
        <v>313</v>
      </c>
      <c r="D440" t="s">
        <v>2053</v>
      </c>
      <c r="E440" t="s">
        <v>2047</v>
      </c>
      <c r="F440" s="1">
        <v>814.96</v>
      </c>
      <c r="G440" s="1">
        <v>562.53</v>
      </c>
      <c r="J440"/>
      <c r="K440"/>
    </row>
    <row r="441" spans="1:11" x14ac:dyDescent="0.3">
      <c r="A441" t="s">
        <v>720</v>
      </c>
      <c r="B441" t="s">
        <v>9</v>
      </c>
      <c r="C441" t="s">
        <v>18</v>
      </c>
      <c r="D441" t="s">
        <v>428</v>
      </c>
      <c r="E441" t="s">
        <v>2047</v>
      </c>
      <c r="F441" s="1">
        <v>0</v>
      </c>
      <c r="G441" s="1">
        <v>0</v>
      </c>
      <c r="H441" s="1">
        <v>0</v>
      </c>
      <c r="J441"/>
      <c r="K441"/>
    </row>
    <row r="442" spans="1:11" x14ac:dyDescent="0.3">
      <c r="A442" t="s">
        <v>720</v>
      </c>
      <c r="B442" t="s">
        <v>9</v>
      </c>
      <c r="C442" t="s">
        <v>54</v>
      </c>
      <c r="D442" t="s">
        <v>2054</v>
      </c>
      <c r="E442" t="s">
        <v>2047</v>
      </c>
      <c r="F442" s="1">
        <v>2952</v>
      </c>
      <c r="G442" s="1">
        <v>3204</v>
      </c>
      <c r="H442" s="1">
        <v>2937</v>
      </c>
      <c r="J442"/>
      <c r="K442"/>
    </row>
    <row r="443" spans="1:11" x14ac:dyDescent="0.3">
      <c r="A443" t="s">
        <v>720</v>
      </c>
      <c r="B443" t="s">
        <v>9</v>
      </c>
      <c r="C443" t="s">
        <v>337</v>
      </c>
      <c r="D443" t="s">
        <v>2055</v>
      </c>
      <c r="E443" t="s">
        <v>2047</v>
      </c>
      <c r="F443" s="1">
        <v>336.07</v>
      </c>
      <c r="J443"/>
      <c r="K443"/>
    </row>
    <row r="444" spans="1:11" x14ac:dyDescent="0.3">
      <c r="A444" t="s">
        <v>720</v>
      </c>
      <c r="B444" t="s">
        <v>9</v>
      </c>
      <c r="C444" t="s">
        <v>281</v>
      </c>
      <c r="D444" t="s">
        <v>2056</v>
      </c>
      <c r="E444" t="s">
        <v>2057</v>
      </c>
      <c r="F444" s="1">
        <v>448.05</v>
      </c>
      <c r="G444" s="1">
        <v>1019.43</v>
      </c>
      <c r="H444" s="1">
        <v>590.72</v>
      </c>
      <c r="J444"/>
      <c r="K444"/>
    </row>
    <row r="445" spans="1:11" x14ac:dyDescent="0.3">
      <c r="A445" t="s">
        <v>720</v>
      </c>
      <c r="B445" t="s">
        <v>9</v>
      </c>
      <c r="C445" t="s">
        <v>282</v>
      </c>
      <c r="D445" t="s">
        <v>2058</v>
      </c>
      <c r="E445" t="s">
        <v>2057</v>
      </c>
      <c r="F445" s="1">
        <v>14172.02</v>
      </c>
      <c r="G445" s="1">
        <v>9477.99</v>
      </c>
      <c r="H445" s="1">
        <v>5365.9</v>
      </c>
      <c r="J445"/>
      <c r="K445"/>
    </row>
    <row r="446" spans="1:11" x14ac:dyDescent="0.3">
      <c r="A446" t="s">
        <v>720</v>
      </c>
      <c r="B446" t="s">
        <v>9</v>
      </c>
      <c r="C446" t="s">
        <v>283</v>
      </c>
      <c r="D446" t="s">
        <v>2059</v>
      </c>
      <c r="E446" t="s">
        <v>2057</v>
      </c>
      <c r="F446" s="1">
        <v>18</v>
      </c>
      <c r="G446" s="1">
        <v>28</v>
      </c>
      <c r="H446" s="1">
        <v>41.5</v>
      </c>
      <c r="J446"/>
      <c r="K446"/>
    </row>
    <row r="447" spans="1:11" x14ac:dyDescent="0.3">
      <c r="A447" t="s">
        <v>720</v>
      </c>
      <c r="B447" t="s">
        <v>9</v>
      </c>
      <c r="C447" t="s">
        <v>284</v>
      </c>
      <c r="D447" t="s">
        <v>2060</v>
      </c>
      <c r="E447" t="s">
        <v>2057</v>
      </c>
      <c r="F447" s="1">
        <v>4382.3100000000004</v>
      </c>
      <c r="G447" s="1">
        <v>4086.23</v>
      </c>
      <c r="H447" s="1">
        <v>3469.91</v>
      </c>
      <c r="J447"/>
      <c r="K447"/>
    </row>
    <row r="448" spans="1:11" x14ac:dyDescent="0.3">
      <c r="A448" t="s">
        <v>720</v>
      </c>
      <c r="B448" t="s">
        <v>9</v>
      </c>
      <c r="C448" t="s">
        <v>359</v>
      </c>
      <c r="D448" t="s">
        <v>2061</v>
      </c>
      <c r="E448" t="s">
        <v>2057</v>
      </c>
      <c r="F448" s="1">
        <v>261.26</v>
      </c>
      <c r="J448"/>
      <c r="K448"/>
    </row>
    <row r="449" spans="1:11" x14ac:dyDescent="0.3">
      <c r="A449" t="s">
        <v>720</v>
      </c>
      <c r="B449" t="s">
        <v>9</v>
      </c>
      <c r="C449" t="s">
        <v>285</v>
      </c>
      <c r="D449" t="s">
        <v>2062</v>
      </c>
      <c r="E449" t="s">
        <v>2057</v>
      </c>
      <c r="F449" s="1">
        <v>264.86</v>
      </c>
      <c r="G449" s="1">
        <v>252.39</v>
      </c>
      <c r="H449" s="1">
        <v>482.22</v>
      </c>
      <c r="J449"/>
      <c r="K449"/>
    </row>
    <row r="450" spans="1:11" x14ac:dyDescent="0.3">
      <c r="A450" t="s">
        <v>720</v>
      </c>
      <c r="B450" t="s">
        <v>9</v>
      </c>
      <c r="C450" t="s">
        <v>286</v>
      </c>
      <c r="D450" t="s">
        <v>2063</v>
      </c>
      <c r="E450" t="s">
        <v>2057</v>
      </c>
      <c r="F450" s="1">
        <v>9308.14</v>
      </c>
      <c r="G450" s="1">
        <v>10218.959999999999</v>
      </c>
      <c r="H450" s="1">
        <v>8597.5499999999993</v>
      </c>
      <c r="J450"/>
      <c r="K450"/>
    </row>
    <row r="451" spans="1:11" x14ac:dyDescent="0.3">
      <c r="A451" t="s">
        <v>720</v>
      </c>
      <c r="B451" t="s">
        <v>9</v>
      </c>
      <c r="C451" t="s">
        <v>287</v>
      </c>
      <c r="D451" t="s">
        <v>2064</v>
      </c>
      <c r="E451" t="s">
        <v>2057</v>
      </c>
      <c r="F451" s="1">
        <v>4120.45</v>
      </c>
      <c r="G451" s="1">
        <v>9409.61</v>
      </c>
      <c r="H451" s="1">
        <v>8191.04</v>
      </c>
      <c r="J451"/>
      <c r="K451"/>
    </row>
    <row r="452" spans="1:11" x14ac:dyDescent="0.3">
      <c r="A452" t="s">
        <v>720</v>
      </c>
      <c r="B452" t="s">
        <v>9</v>
      </c>
      <c r="C452" t="s">
        <v>288</v>
      </c>
      <c r="D452" t="s">
        <v>2065</v>
      </c>
      <c r="E452" t="s">
        <v>2057</v>
      </c>
      <c r="F452" s="1">
        <v>23</v>
      </c>
      <c r="G452" s="1">
        <v>46</v>
      </c>
      <c r="J452"/>
      <c r="K452"/>
    </row>
    <row r="453" spans="1:11" x14ac:dyDescent="0.3">
      <c r="A453" t="s">
        <v>720</v>
      </c>
      <c r="B453" t="s">
        <v>9</v>
      </c>
      <c r="C453" t="s">
        <v>289</v>
      </c>
      <c r="D453" t="s">
        <v>2066</v>
      </c>
      <c r="E453" t="s">
        <v>2057</v>
      </c>
      <c r="F453" s="1">
        <v>23473.85</v>
      </c>
      <c r="G453" s="1">
        <v>25281.279999999999</v>
      </c>
      <c r="H453" s="1">
        <v>18589.95</v>
      </c>
      <c r="J453"/>
      <c r="K453"/>
    </row>
    <row r="454" spans="1:11" x14ac:dyDescent="0.3">
      <c r="A454" t="s">
        <v>720</v>
      </c>
      <c r="B454" t="s">
        <v>9</v>
      </c>
      <c r="C454" t="s">
        <v>321</v>
      </c>
      <c r="D454" t="s">
        <v>2067</v>
      </c>
      <c r="E454" t="s">
        <v>2057</v>
      </c>
      <c r="F454" s="1">
        <v>6679.5</v>
      </c>
      <c r="G454" s="1">
        <v>7345.88</v>
      </c>
      <c r="H454" s="1">
        <v>6302.5</v>
      </c>
      <c r="J454"/>
      <c r="K454"/>
    </row>
    <row r="455" spans="1:11" x14ac:dyDescent="0.3">
      <c r="A455" t="s">
        <v>720</v>
      </c>
      <c r="B455" t="s">
        <v>9</v>
      </c>
      <c r="C455" t="s">
        <v>20</v>
      </c>
      <c r="D455" t="s">
        <v>431</v>
      </c>
      <c r="E455" t="s">
        <v>2057</v>
      </c>
      <c r="F455" s="1">
        <v>0</v>
      </c>
      <c r="G455" s="1">
        <v>0</v>
      </c>
      <c r="H455" s="1">
        <v>0</v>
      </c>
      <c r="J455"/>
      <c r="K455"/>
    </row>
    <row r="456" spans="1:11" x14ac:dyDescent="0.3">
      <c r="A456" t="s">
        <v>720</v>
      </c>
      <c r="B456" t="s">
        <v>9</v>
      </c>
      <c r="C456" t="s">
        <v>344</v>
      </c>
      <c r="D456" t="s">
        <v>2068</v>
      </c>
      <c r="E456" t="s">
        <v>2069</v>
      </c>
      <c r="F456" s="1">
        <v>559.99</v>
      </c>
      <c r="G456" s="1">
        <v>168</v>
      </c>
      <c r="J456"/>
      <c r="K456"/>
    </row>
    <row r="457" spans="1:11" x14ac:dyDescent="0.3">
      <c r="A457" t="s">
        <v>720</v>
      </c>
      <c r="B457" t="s">
        <v>9</v>
      </c>
      <c r="C457" t="s">
        <v>346</v>
      </c>
      <c r="D457" t="s">
        <v>2070</v>
      </c>
      <c r="E457" t="s">
        <v>2069</v>
      </c>
      <c r="H457" s="1">
        <v>2661.05</v>
      </c>
      <c r="J457"/>
      <c r="K457"/>
    </row>
    <row r="458" spans="1:11" x14ac:dyDescent="0.3">
      <c r="A458" t="s">
        <v>720</v>
      </c>
      <c r="B458" t="s">
        <v>9</v>
      </c>
      <c r="C458" t="s">
        <v>22</v>
      </c>
      <c r="D458" t="s">
        <v>433</v>
      </c>
      <c r="E458" t="s">
        <v>2069</v>
      </c>
      <c r="H458" s="1">
        <v>35014</v>
      </c>
      <c r="J458"/>
      <c r="K458"/>
    </row>
    <row r="459" spans="1:11" x14ac:dyDescent="0.3">
      <c r="A459" t="s">
        <v>720</v>
      </c>
      <c r="B459" t="s">
        <v>9</v>
      </c>
      <c r="C459" t="s">
        <v>158</v>
      </c>
      <c r="D459" t="s">
        <v>2071</v>
      </c>
      <c r="E459" t="s">
        <v>2072</v>
      </c>
      <c r="F459" s="1">
        <v>1450</v>
      </c>
      <c r="G459" s="1">
        <v>1670.5</v>
      </c>
      <c r="H459" s="1">
        <v>958</v>
      </c>
      <c r="J459"/>
      <c r="K459"/>
    </row>
    <row r="460" spans="1:11" x14ac:dyDescent="0.3">
      <c r="A460" t="s">
        <v>720</v>
      </c>
      <c r="B460" t="s">
        <v>9</v>
      </c>
      <c r="C460" t="s">
        <v>295</v>
      </c>
      <c r="D460" t="s">
        <v>2073</v>
      </c>
      <c r="E460" t="s">
        <v>2072</v>
      </c>
      <c r="F460" s="1">
        <v>8038.5</v>
      </c>
      <c r="G460" s="1">
        <v>10622.5</v>
      </c>
      <c r="H460" s="1">
        <v>5732.65</v>
      </c>
      <c r="J460"/>
      <c r="K460"/>
    </row>
    <row r="461" spans="1:11" x14ac:dyDescent="0.3">
      <c r="A461" t="s">
        <v>720</v>
      </c>
      <c r="B461" t="s">
        <v>9</v>
      </c>
      <c r="C461" t="s">
        <v>347</v>
      </c>
      <c r="D461" t="s">
        <v>2074</v>
      </c>
      <c r="E461" t="s">
        <v>2072</v>
      </c>
      <c r="G461" s="1">
        <v>0</v>
      </c>
      <c r="J461"/>
      <c r="K461"/>
    </row>
    <row r="462" spans="1:11" x14ac:dyDescent="0.3">
      <c r="A462" t="s">
        <v>720</v>
      </c>
      <c r="B462" t="s">
        <v>9</v>
      </c>
      <c r="C462" t="s">
        <v>24</v>
      </c>
      <c r="D462" t="s">
        <v>434</v>
      </c>
      <c r="E462" t="s">
        <v>2072</v>
      </c>
      <c r="F462" s="1">
        <v>24729.61</v>
      </c>
      <c r="G462" s="1">
        <v>28368.560000000001</v>
      </c>
      <c r="H462" s="1">
        <v>13645.49</v>
      </c>
      <c r="J462"/>
      <c r="K462"/>
    </row>
    <row r="463" spans="1:11" x14ac:dyDescent="0.3">
      <c r="A463" t="s">
        <v>720</v>
      </c>
      <c r="B463" t="s">
        <v>9</v>
      </c>
      <c r="C463" t="s">
        <v>298</v>
      </c>
      <c r="D463" t="s">
        <v>2075</v>
      </c>
      <c r="E463" t="s">
        <v>2072</v>
      </c>
      <c r="F463" s="1">
        <v>775</v>
      </c>
      <c r="G463" s="1">
        <v>881</v>
      </c>
      <c r="H463" s="1">
        <v>452.2</v>
      </c>
      <c r="J463"/>
      <c r="K463"/>
    </row>
    <row r="464" spans="1:11" x14ac:dyDescent="0.3">
      <c r="A464" t="s">
        <v>720</v>
      </c>
      <c r="B464" t="s">
        <v>9</v>
      </c>
      <c r="C464" t="s">
        <v>324</v>
      </c>
      <c r="D464" t="s">
        <v>2076</v>
      </c>
      <c r="E464" t="s">
        <v>2072</v>
      </c>
      <c r="G464" s="1">
        <v>675</v>
      </c>
      <c r="J464"/>
      <c r="K464"/>
    </row>
    <row r="465" spans="1:12" x14ac:dyDescent="0.3">
      <c r="A465" t="s">
        <v>720</v>
      </c>
      <c r="B465" t="s">
        <v>9</v>
      </c>
      <c r="C465" t="s">
        <v>306</v>
      </c>
      <c r="D465" t="s">
        <v>2077</v>
      </c>
      <c r="E465" t="s">
        <v>2072</v>
      </c>
      <c r="F465" s="1">
        <v>0</v>
      </c>
      <c r="J465"/>
      <c r="K465"/>
    </row>
    <row r="466" spans="1:12" x14ac:dyDescent="0.3">
      <c r="A466" t="s">
        <v>720</v>
      </c>
      <c r="B466" t="s">
        <v>9</v>
      </c>
      <c r="C466" t="s">
        <v>49</v>
      </c>
      <c r="D466" t="s">
        <v>2078</v>
      </c>
      <c r="E466" t="s">
        <v>2072</v>
      </c>
      <c r="F466" s="1">
        <v>1886.12</v>
      </c>
      <c r="G466" s="1">
        <v>1719.57</v>
      </c>
      <c r="H466" s="1">
        <v>699.63</v>
      </c>
      <c r="J466"/>
      <c r="K466"/>
    </row>
    <row r="467" spans="1:12" x14ac:dyDescent="0.3">
      <c r="A467" t="s">
        <v>720</v>
      </c>
      <c r="B467" t="s">
        <v>9</v>
      </c>
      <c r="C467" t="s">
        <v>367</v>
      </c>
      <c r="D467" t="s">
        <v>2079</v>
      </c>
      <c r="E467" t="s">
        <v>2072</v>
      </c>
      <c r="H467" s="1">
        <v>-25</v>
      </c>
      <c r="J467"/>
      <c r="K467"/>
    </row>
    <row r="468" spans="1:12" x14ac:dyDescent="0.3">
      <c r="A468" t="s">
        <v>720</v>
      </c>
      <c r="B468" t="s">
        <v>9</v>
      </c>
      <c r="C468" t="s">
        <v>28</v>
      </c>
      <c r="D468" t="s">
        <v>2080</v>
      </c>
      <c r="E468" t="s">
        <v>2072</v>
      </c>
      <c r="F468" s="1">
        <v>0</v>
      </c>
      <c r="G468" s="1">
        <v>0</v>
      </c>
      <c r="J468"/>
      <c r="K468"/>
    </row>
    <row r="469" spans="1:12" x14ac:dyDescent="0.3">
      <c r="A469" t="s">
        <v>720</v>
      </c>
      <c r="B469" t="s">
        <v>39</v>
      </c>
      <c r="C469" t="s">
        <v>273</v>
      </c>
      <c r="D469" t="s">
        <v>2081</v>
      </c>
      <c r="E469" t="s">
        <v>2082</v>
      </c>
      <c r="F469" s="1">
        <v>362.07</v>
      </c>
      <c r="G469" s="1">
        <v>2569.04</v>
      </c>
      <c r="H469" s="1">
        <v>3306.32</v>
      </c>
      <c r="J469"/>
      <c r="K469"/>
    </row>
    <row r="470" spans="1:12" x14ac:dyDescent="0.3">
      <c r="A470" t="s">
        <v>720</v>
      </c>
      <c r="B470" t="s">
        <v>39</v>
      </c>
      <c r="C470" t="s">
        <v>333</v>
      </c>
      <c r="D470" t="s">
        <v>2083</v>
      </c>
      <c r="E470" t="s">
        <v>2082</v>
      </c>
      <c r="F470" s="1">
        <v>6.97</v>
      </c>
      <c r="G470" s="1">
        <v>98.97</v>
      </c>
      <c r="H470" s="1">
        <v>8.36</v>
      </c>
      <c r="J470"/>
      <c r="K470"/>
    </row>
    <row r="471" spans="1:12" x14ac:dyDescent="0.3">
      <c r="A471" t="s">
        <v>720</v>
      </c>
      <c r="B471" t="s">
        <v>39</v>
      </c>
      <c r="C471" t="s">
        <v>358</v>
      </c>
      <c r="D471" t="s">
        <v>2084</v>
      </c>
      <c r="E471" t="s">
        <v>2082</v>
      </c>
      <c r="F471" s="1">
        <v>14.98</v>
      </c>
      <c r="J471"/>
      <c r="K471"/>
      <c r="L471"/>
    </row>
    <row r="472" spans="1:12" x14ac:dyDescent="0.3">
      <c r="A472" t="s">
        <v>720</v>
      </c>
      <c r="B472" t="s">
        <v>39</v>
      </c>
      <c r="C472" t="s">
        <v>334</v>
      </c>
      <c r="D472" t="s">
        <v>2085</v>
      </c>
      <c r="E472" t="s">
        <v>2082</v>
      </c>
      <c r="F472" s="1">
        <v>14.99</v>
      </c>
      <c r="J472"/>
      <c r="K472"/>
      <c r="L472"/>
    </row>
    <row r="473" spans="1:12" x14ac:dyDescent="0.3">
      <c r="A473" t="s">
        <v>720</v>
      </c>
      <c r="B473" t="s">
        <v>39</v>
      </c>
      <c r="C473" t="s">
        <v>275</v>
      </c>
      <c r="D473" t="s">
        <v>2086</v>
      </c>
      <c r="E473" t="s">
        <v>2082</v>
      </c>
      <c r="F473" s="1">
        <v>9.98</v>
      </c>
      <c r="H473" s="1">
        <v>24.98</v>
      </c>
      <c r="J473"/>
      <c r="K473"/>
      <c r="L473"/>
    </row>
    <row r="474" spans="1:12" x14ac:dyDescent="0.3">
      <c r="A474" t="s">
        <v>720</v>
      </c>
      <c r="B474" t="s">
        <v>39</v>
      </c>
      <c r="C474" t="s">
        <v>276</v>
      </c>
      <c r="D474" t="s">
        <v>2087</v>
      </c>
      <c r="E474" t="s">
        <v>2082</v>
      </c>
      <c r="F474" s="1">
        <v>10180.19</v>
      </c>
      <c r="G474" s="1">
        <v>6760.39</v>
      </c>
      <c r="H474" s="1">
        <v>199.98</v>
      </c>
      <c r="J474"/>
      <c r="K474"/>
      <c r="L474"/>
    </row>
    <row r="475" spans="1:12" x14ac:dyDescent="0.3">
      <c r="A475" t="s">
        <v>720</v>
      </c>
      <c r="B475" t="s">
        <v>39</v>
      </c>
      <c r="C475" t="s">
        <v>277</v>
      </c>
      <c r="D475" t="s">
        <v>2088</v>
      </c>
      <c r="E475" t="s">
        <v>2082</v>
      </c>
      <c r="G475" s="1">
        <v>0</v>
      </c>
      <c r="J475"/>
      <c r="K475"/>
      <c r="L475"/>
    </row>
    <row r="476" spans="1:12" x14ac:dyDescent="0.3">
      <c r="A476" t="s">
        <v>720</v>
      </c>
      <c r="B476" t="s">
        <v>39</v>
      </c>
      <c r="C476" t="s">
        <v>302</v>
      </c>
      <c r="D476" t="s">
        <v>2089</v>
      </c>
      <c r="E476" t="s">
        <v>2082</v>
      </c>
      <c r="H476" s="1">
        <v>68.8</v>
      </c>
      <c r="J476"/>
      <c r="K476"/>
      <c r="L476"/>
    </row>
    <row r="477" spans="1:12" x14ac:dyDescent="0.3">
      <c r="A477" t="s">
        <v>720</v>
      </c>
      <c r="B477" t="s">
        <v>39</v>
      </c>
      <c r="C477" t="s">
        <v>364</v>
      </c>
      <c r="D477" t="s">
        <v>2090</v>
      </c>
      <c r="E477" t="s">
        <v>2082</v>
      </c>
      <c r="F477" s="1">
        <v>63.55</v>
      </c>
      <c r="G477" s="1">
        <v>24.2</v>
      </c>
      <c r="H477" s="1">
        <v>19.649999999999999</v>
      </c>
      <c r="J477"/>
      <c r="K477"/>
      <c r="L477"/>
    </row>
    <row r="478" spans="1:12" x14ac:dyDescent="0.3">
      <c r="A478" t="s">
        <v>720</v>
      </c>
      <c r="B478" t="s">
        <v>39</v>
      </c>
      <c r="C478" t="s">
        <v>16</v>
      </c>
      <c r="D478" t="s">
        <v>440</v>
      </c>
      <c r="E478" t="s">
        <v>2082</v>
      </c>
      <c r="F478" s="1">
        <v>0</v>
      </c>
      <c r="G478" s="1">
        <v>0</v>
      </c>
      <c r="H478" s="1">
        <v>0</v>
      </c>
      <c r="J478"/>
      <c r="K478"/>
    </row>
    <row r="479" spans="1:12" x14ac:dyDescent="0.3">
      <c r="A479" t="s">
        <v>720</v>
      </c>
      <c r="B479" t="s">
        <v>39</v>
      </c>
      <c r="C479" t="s">
        <v>18</v>
      </c>
      <c r="D479" t="s">
        <v>442</v>
      </c>
      <c r="E479" t="s">
        <v>2091</v>
      </c>
      <c r="F479" s="1">
        <v>0</v>
      </c>
      <c r="G479" s="1">
        <v>0</v>
      </c>
      <c r="H479" s="1">
        <v>0</v>
      </c>
      <c r="J479"/>
      <c r="K479"/>
    </row>
    <row r="480" spans="1:12" x14ac:dyDescent="0.3">
      <c r="A480" t="s">
        <v>720</v>
      </c>
      <c r="B480" t="s">
        <v>39</v>
      </c>
      <c r="C480" t="s">
        <v>54</v>
      </c>
      <c r="D480" t="s">
        <v>2092</v>
      </c>
      <c r="E480" t="s">
        <v>2091</v>
      </c>
      <c r="G480" s="1">
        <v>180</v>
      </c>
      <c r="H480" s="1">
        <v>165</v>
      </c>
      <c r="J480"/>
      <c r="K480"/>
    </row>
    <row r="481" spans="1:11" x14ac:dyDescent="0.3">
      <c r="A481" t="s">
        <v>720</v>
      </c>
      <c r="B481" t="s">
        <v>39</v>
      </c>
      <c r="C481" t="s">
        <v>337</v>
      </c>
      <c r="D481" t="s">
        <v>2093</v>
      </c>
      <c r="E481" t="s">
        <v>2091</v>
      </c>
      <c r="F481" s="1">
        <v>11.42</v>
      </c>
      <c r="J481"/>
      <c r="K481"/>
    </row>
    <row r="482" spans="1:11" x14ac:dyDescent="0.3">
      <c r="A482" t="s">
        <v>720</v>
      </c>
      <c r="B482" t="s">
        <v>39</v>
      </c>
      <c r="C482" t="s">
        <v>282</v>
      </c>
      <c r="D482" t="s">
        <v>2094</v>
      </c>
      <c r="E482" t="s">
        <v>2095</v>
      </c>
      <c r="F482" s="1">
        <v>151.80000000000001</v>
      </c>
      <c r="G482" s="1">
        <v>240.19</v>
      </c>
      <c r="J482"/>
      <c r="K482"/>
    </row>
    <row r="483" spans="1:11" x14ac:dyDescent="0.3">
      <c r="A483" t="s">
        <v>720</v>
      </c>
      <c r="B483" t="s">
        <v>39</v>
      </c>
      <c r="C483" t="s">
        <v>20</v>
      </c>
      <c r="D483" t="s">
        <v>443</v>
      </c>
      <c r="E483" t="s">
        <v>2095</v>
      </c>
      <c r="F483" s="1">
        <v>0</v>
      </c>
      <c r="G483" s="1">
        <v>0</v>
      </c>
      <c r="H483" s="1">
        <v>0</v>
      </c>
      <c r="J483"/>
      <c r="K483"/>
    </row>
    <row r="484" spans="1:11" x14ac:dyDescent="0.3">
      <c r="A484" t="s">
        <v>720</v>
      </c>
      <c r="B484" t="s">
        <v>39</v>
      </c>
      <c r="C484" t="s">
        <v>43</v>
      </c>
      <c r="D484" t="s">
        <v>445</v>
      </c>
      <c r="E484" t="s">
        <v>2096</v>
      </c>
      <c r="F484" s="1">
        <v>0</v>
      </c>
      <c r="G484" s="1">
        <v>0</v>
      </c>
      <c r="H484" s="1">
        <v>0</v>
      </c>
      <c r="J484"/>
      <c r="K484"/>
    </row>
    <row r="485" spans="1:11" x14ac:dyDescent="0.3">
      <c r="A485" t="s">
        <v>720</v>
      </c>
      <c r="B485" t="s">
        <v>39</v>
      </c>
      <c r="C485" t="s">
        <v>295</v>
      </c>
      <c r="D485" t="s">
        <v>2097</v>
      </c>
      <c r="E485" t="s">
        <v>2098</v>
      </c>
      <c r="G485" s="1">
        <v>949</v>
      </c>
      <c r="J485"/>
      <c r="K485"/>
    </row>
    <row r="486" spans="1:11" x14ac:dyDescent="0.3">
      <c r="A486" t="s">
        <v>720</v>
      </c>
      <c r="B486" t="s">
        <v>39</v>
      </c>
      <c r="C486" t="s">
        <v>28</v>
      </c>
      <c r="D486" t="s">
        <v>446</v>
      </c>
      <c r="E486" t="s">
        <v>2098</v>
      </c>
      <c r="F486" s="1">
        <v>0</v>
      </c>
      <c r="G486" s="1">
        <v>0</v>
      </c>
      <c r="H486" s="1">
        <v>0</v>
      </c>
      <c r="J486"/>
      <c r="K486"/>
    </row>
    <row r="487" spans="1:11" x14ac:dyDescent="0.3">
      <c r="A487" t="s">
        <v>720</v>
      </c>
      <c r="B487" t="s">
        <v>45</v>
      </c>
      <c r="C487" t="s">
        <v>272</v>
      </c>
      <c r="D487" t="s">
        <v>2101</v>
      </c>
      <c r="E487" t="s">
        <v>2102</v>
      </c>
      <c r="G487" s="1">
        <v>200</v>
      </c>
      <c r="H487" s="1">
        <v>197.55</v>
      </c>
      <c r="J487"/>
      <c r="K487"/>
    </row>
    <row r="488" spans="1:11" x14ac:dyDescent="0.3">
      <c r="A488" t="s">
        <v>720</v>
      </c>
      <c r="B488" t="s">
        <v>45</v>
      </c>
      <c r="C488" t="s">
        <v>273</v>
      </c>
      <c r="D488" t="s">
        <v>2103</v>
      </c>
      <c r="E488" t="s">
        <v>2102</v>
      </c>
      <c r="H488" s="1">
        <v>229.4</v>
      </c>
      <c r="J488"/>
      <c r="K488"/>
    </row>
    <row r="489" spans="1:11" x14ac:dyDescent="0.3">
      <c r="A489" t="s">
        <v>720</v>
      </c>
      <c r="B489" t="s">
        <v>45</v>
      </c>
      <c r="C489" t="s">
        <v>184</v>
      </c>
      <c r="D489" t="s">
        <v>2104</v>
      </c>
      <c r="E489" t="s">
        <v>2102</v>
      </c>
      <c r="G489" s="1">
        <v>-14.5</v>
      </c>
      <c r="H489" s="1">
        <v>286.75</v>
      </c>
      <c r="J489"/>
      <c r="K489"/>
    </row>
    <row r="490" spans="1:11" x14ac:dyDescent="0.3">
      <c r="A490" t="s">
        <v>720</v>
      </c>
      <c r="B490" t="s">
        <v>45</v>
      </c>
      <c r="C490" t="s">
        <v>275</v>
      </c>
      <c r="D490" t="s">
        <v>2105</v>
      </c>
      <c r="E490" t="s">
        <v>2102</v>
      </c>
      <c r="F490" s="1">
        <v>118.95</v>
      </c>
      <c r="H490" s="1">
        <v>41.5</v>
      </c>
      <c r="J490"/>
      <c r="K490"/>
    </row>
    <row r="491" spans="1:11" x14ac:dyDescent="0.3">
      <c r="A491" t="s">
        <v>720</v>
      </c>
      <c r="B491" t="s">
        <v>45</v>
      </c>
      <c r="C491" t="s">
        <v>276</v>
      </c>
      <c r="D491" t="s">
        <v>2106</v>
      </c>
      <c r="E491" t="s">
        <v>2102</v>
      </c>
      <c r="H491" s="1">
        <v>60.15</v>
      </c>
      <c r="J491"/>
      <c r="K491"/>
    </row>
    <row r="492" spans="1:11" x14ac:dyDescent="0.3">
      <c r="A492" t="s">
        <v>720</v>
      </c>
      <c r="B492" t="s">
        <v>45</v>
      </c>
      <c r="C492" t="s">
        <v>277</v>
      </c>
      <c r="D492" t="s">
        <v>2107</v>
      </c>
      <c r="E492" t="s">
        <v>2102</v>
      </c>
      <c r="F492" s="1">
        <v>0</v>
      </c>
      <c r="J492"/>
      <c r="K492"/>
    </row>
    <row r="493" spans="1:11" x14ac:dyDescent="0.3">
      <c r="A493" t="s">
        <v>720</v>
      </c>
      <c r="B493" t="s">
        <v>45</v>
      </c>
      <c r="C493" t="s">
        <v>302</v>
      </c>
      <c r="D493" t="s">
        <v>2108</v>
      </c>
      <c r="E493" t="s">
        <v>2102</v>
      </c>
      <c r="F493" s="1">
        <v>1047.3900000000001</v>
      </c>
      <c r="G493" s="1">
        <v>-271.2</v>
      </c>
      <c r="H493" s="1">
        <v>175.34</v>
      </c>
      <c r="J493"/>
      <c r="K493"/>
    </row>
    <row r="494" spans="1:11" x14ac:dyDescent="0.3">
      <c r="A494" t="s">
        <v>720</v>
      </c>
      <c r="B494" t="s">
        <v>45</v>
      </c>
      <c r="C494" t="s">
        <v>364</v>
      </c>
      <c r="D494" t="s">
        <v>2109</v>
      </c>
      <c r="E494" t="s">
        <v>2102</v>
      </c>
      <c r="F494" s="1">
        <v>358.62</v>
      </c>
      <c r="G494" s="1">
        <v>134.4</v>
      </c>
      <c r="H494" s="1">
        <v>204.49</v>
      </c>
      <c r="J494"/>
      <c r="K494"/>
    </row>
    <row r="495" spans="1:11" x14ac:dyDescent="0.3">
      <c r="A495" t="s">
        <v>720</v>
      </c>
      <c r="B495" t="s">
        <v>45</v>
      </c>
      <c r="C495" t="s">
        <v>360</v>
      </c>
      <c r="D495" t="s">
        <v>2110</v>
      </c>
      <c r="E495" t="s">
        <v>2102</v>
      </c>
      <c r="F495" s="1">
        <v>1562.76</v>
      </c>
      <c r="G495" s="1">
        <v>1612.36</v>
      </c>
      <c r="H495" s="1">
        <v>1898</v>
      </c>
      <c r="J495"/>
      <c r="K495"/>
    </row>
    <row r="496" spans="1:11" x14ac:dyDescent="0.3">
      <c r="A496" t="s">
        <v>720</v>
      </c>
      <c r="B496" t="s">
        <v>45</v>
      </c>
      <c r="C496" t="s">
        <v>16</v>
      </c>
      <c r="D496" t="s">
        <v>447</v>
      </c>
      <c r="E496" t="s">
        <v>2102</v>
      </c>
      <c r="F496" s="1">
        <v>0</v>
      </c>
      <c r="G496" s="1">
        <v>0</v>
      </c>
      <c r="H496" s="1">
        <v>0</v>
      </c>
      <c r="J496"/>
      <c r="K496"/>
    </row>
    <row r="497" spans="1:11" x14ac:dyDescent="0.3">
      <c r="A497" t="s">
        <v>720</v>
      </c>
      <c r="B497" t="s">
        <v>45</v>
      </c>
      <c r="C497" t="s">
        <v>222</v>
      </c>
      <c r="D497" t="s">
        <v>2111</v>
      </c>
      <c r="E497" t="s">
        <v>2112</v>
      </c>
      <c r="F497" s="1">
        <v>2.3199999999999998</v>
      </c>
      <c r="G497" s="1">
        <v>26.35</v>
      </c>
      <c r="H497" s="1">
        <v>1.5</v>
      </c>
      <c r="J497"/>
      <c r="K497"/>
    </row>
    <row r="498" spans="1:11" x14ac:dyDescent="0.3">
      <c r="A498" t="s">
        <v>720</v>
      </c>
      <c r="B498" t="s">
        <v>45</v>
      </c>
      <c r="C498" t="s">
        <v>365</v>
      </c>
      <c r="D498" t="s">
        <v>2113</v>
      </c>
      <c r="E498" t="s">
        <v>2112</v>
      </c>
      <c r="F498" s="1">
        <v>12.32</v>
      </c>
      <c r="J498"/>
      <c r="K498"/>
    </row>
    <row r="499" spans="1:11" x14ac:dyDescent="0.3">
      <c r="A499" t="s">
        <v>720</v>
      </c>
      <c r="B499" t="s">
        <v>45</v>
      </c>
      <c r="C499" t="s">
        <v>313</v>
      </c>
      <c r="D499" t="s">
        <v>2114</v>
      </c>
      <c r="E499" t="s">
        <v>2112</v>
      </c>
      <c r="H499" s="1">
        <v>20.66</v>
      </c>
      <c r="J499"/>
      <c r="K499"/>
    </row>
    <row r="500" spans="1:11" x14ac:dyDescent="0.3">
      <c r="A500" t="s">
        <v>720</v>
      </c>
      <c r="B500" t="s">
        <v>45</v>
      </c>
      <c r="C500" t="s">
        <v>18</v>
      </c>
      <c r="D500" t="s">
        <v>448</v>
      </c>
      <c r="E500" t="s">
        <v>2112</v>
      </c>
      <c r="F500" s="1">
        <v>0</v>
      </c>
      <c r="G500" s="1">
        <v>0</v>
      </c>
      <c r="H500" s="1">
        <v>0</v>
      </c>
      <c r="J500"/>
      <c r="K500"/>
    </row>
    <row r="501" spans="1:11" x14ac:dyDescent="0.3">
      <c r="A501" t="s">
        <v>720</v>
      </c>
      <c r="B501" t="s">
        <v>45</v>
      </c>
      <c r="C501" t="s">
        <v>54</v>
      </c>
      <c r="D501" t="s">
        <v>2115</v>
      </c>
      <c r="E501" t="s">
        <v>2112</v>
      </c>
      <c r="F501" s="1">
        <v>3080</v>
      </c>
      <c r="G501" s="1">
        <v>2952</v>
      </c>
      <c r="H501" s="1">
        <v>2832</v>
      </c>
      <c r="J501"/>
      <c r="K501"/>
    </row>
    <row r="502" spans="1:11" x14ac:dyDescent="0.3">
      <c r="A502" t="s">
        <v>720</v>
      </c>
      <c r="B502" t="s">
        <v>45</v>
      </c>
      <c r="C502" t="s">
        <v>337</v>
      </c>
      <c r="D502" t="s">
        <v>2116</v>
      </c>
      <c r="E502" t="s">
        <v>2112</v>
      </c>
      <c r="F502" s="1">
        <v>30.75</v>
      </c>
      <c r="J502"/>
      <c r="K502"/>
    </row>
    <row r="503" spans="1:11" x14ac:dyDescent="0.3">
      <c r="A503" t="s">
        <v>720</v>
      </c>
      <c r="B503" t="s">
        <v>45</v>
      </c>
      <c r="C503" t="s">
        <v>282</v>
      </c>
      <c r="D503" t="s">
        <v>2117</v>
      </c>
      <c r="E503" t="s">
        <v>2118</v>
      </c>
      <c r="G503" s="1">
        <v>24</v>
      </c>
      <c r="J503"/>
      <c r="K503"/>
    </row>
    <row r="504" spans="1:11" x14ac:dyDescent="0.3">
      <c r="A504" t="s">
        <v>720</v>
      </c>
      <c r="B504" t="s">
        <v>45</v>
      </c>
      <c r="C504" t="s">
        <v>368</v>
      </c>
      <c r="D504" t="s">
        <v>2119</v>
      </c>
      <c r="E504" t="s">
        <v>2120</v>
      </c>
      <c r="H504" s="1">
        <v>1486</v>
      </c>
      <c r="J504"/>
      <c r="K504"/>
    </row>
    <row r="505" spans="1:11" x14ac:dyDescent="0.3">
      <c r="A505" t="s">
        <v>720</v>
      </c>
      <c r="B505" t="s">
        <v>45</v>
      </c>
      <c r="C505" t="s">
        <v>28</v>
      </c>
      <c r="D505" t="s">
        <v>2121</v>
      </c>
      <c r="E505" t="s">
        <v>2122</v>
      </c>
      <c r="H505" s="1">
        <v>0</v>
      </c>
      <c r="J505"/>
      <c r="K505"/>
    </row>
    <row r="506" spans="1:11" x14ac:dyDescent="0.3">
      <c r="A506" t="s">
        <v>720</v>
      </c>
      <c r="B506" t="s">
        <v>51</v>
      </c>
      <c r="C506" t="s">
        <v>270</v>
      </c>
      <c r="D506" t="s">
        <v>2125</v>
      </c>
      <c r="E506" t="s">
        <v>2126</v>
      </c>
      <c r="F506" s="1">
        <v>66.89</v>
      </c>
      <c r="H506" s="1">
        <v>19.04</v>
      </c>
      <c r="J506"/>
      <c r="K506"/>
    </row>
    <row r="507" spans="1:11" x14ac:dyDescent="0.3">
      <c r="A507" t="s">
        <v>720</v>
      </c>
      <c r="B507" t="s">
        <v>51</v>
      </c>
      <c r="C507" t="s">
        <v>11</v>
      </c>
      <c r="D507" t="s">
        <v>455</v>
      </c>
      <c r="E507" t="s">
        <v>2126</v>
      </c>
      <c r="F507" s="1">
        <v>0</v>
      </c>
      <c r="G507" s="1">
        <v>0</v>
      </c>
      <c r="H507" s="1">
        <v>0</v>
      </c>
      <c r="J507"/>
      <c r="K507"/>
    </row>
    <row r="508" spans="1:11" x14ac:dyDescent="0.3">
      <c r="A508" t="s">
        <v>720</v>
      </c>
      <c r="B508" t="s">
        <v>51</v>
      </c>
      <c r="C508" t="s">
        <v>272</v>
      </c>
      <c r="D508" t="s">
        <v>2127</v>
      </c>
      <c r="E508" t="s">
        <v>2128</v>
      </c>
      <c r="F508" s="1">
        <v>17.739999999999998</v>
      </c>
      <c r="G508" s="1">
        <v>10</v>
      </c>
      <c r="H508" s="1">
        <v>22.47</v>
      </c>
      <c r="J508"/>
      <c r="K508"/>
    </row>
    <row r="509" spans="1:11" x14ac:dyDescent="0.3">
      <c r="A509" t="s">
        <v>720</v>
      </c>
      <c r="B509" t="s">
        <v>51</v>
      </c>
      <c r="C509" t="s">
        <v>273</v>
      </c>
      <c r="D509" t="s">
        <v>2129</v>
      </c>
      <c r="E509" t="s">
        <v>2128</v>
      </c>
      <c r="F509" s="1">
        <v>5117.66</v>
      </c>
      <c r="G509" s="1">
        <v>2676.73</v>
      </c>
      <c r="H509" s="1">
        <v>777.98</v>
      </c>
      <c r="J509"/>
      <c r="K509"/>
    </row>
    <row r="510" spans="1:11" x14ac:dyDescent="0.3">
      <c r="A510" t="s">
        <v>720</v>
      </c>
      <c r="B510" t="s">
        <v>51</v>
      </c>
      <c r="C510" t="s">
        <v>372</v>
      </c>
      <c r="D510" t="s">
        <v>2130</v>
      </c>
      <c r="E510" t="s">
        <v>2128</v>
      </c>
      <c r="F510" s="1">
        <v>3.54</v>
      </c>
      <c r="J510"/>
      <c r="K510"/>
    </row>
    <row r="511" spans="1:11" x14ac:dyDescent="0.3">
      <c r="A511" t="s">
        <v>720</v>
      </c>
      <c r="B511" t="s">
        <v>51</v>
      </c>
      <c r="C511" t="s">
        <v>373</v>
      </c>
      <c r="D511" t="s">
        <v>2131</v>
      </c>
      <c r="E511" t="s">
        <v>2128</v>
      </c>
      <c r="F511" s="1">
        <v>135.96</v>
      </c>
      <c r="J511"/>
      <c r="K511"/>
    </row>
    <row r="512" spans="1:11" x14ac:dyDescent="0.3">
      <c r="A512" t="s">
        <v>720</v>
      </c>
      <c r="B512" t="s">
        <v>51</v>
      </c>
      <c r="C512" t="s">
        <v>184</v>
      </c>
      <c r="D512" t="s">
        <v>2132</v>
      </c>
      <c r="E512" t="s">
        <v>2128</v>
      </c>
      <c r="F512" s="1">
        <v>56.25</v>
      </c>
      <c r="G512" s="1">
        <v>402.75</v>
      </c>
      <c r="H512" s="1">
        <v>641</v>
      </c>
      <c r="J512"/>
      <c r="K512"/>
    </row>
    <row r="513" spans="1:11" x14ac:dyDescent="0.3">
      <c r="A513" t="s">
        <v>720</v>
      </c>
      <c r="B513" t="s">
        <v>51</v>
      </c>
      <c r="C513" t="s">
        <v>333</v>
      </c>
      <c r="D513" t="s">
        <v>2133</v>
      </c>
      <c r="E513" t="s">
        <v>2128</v>
      </c>
      <c r="F513" s="1">
        <v>549.85</v>
      </c>
      <c r="G513" s="1">
        <v>34.950000000000003</v>
      </c>
      <c r="J513"/>
      <c r="K513"/>
    </row>
    <row r="514" spans="1:11" x14ac:dyDescent="0.3">
      <c r="A514" t="s">
        <v>720</v>
      </c>
      <c r="B514" t="s">
        <v>51</v>
      </c>
      <c r="C514" t="s">
        <v>275</v>
      </c>
      <c r="D514" t="s">
        <v>2134</v>
      </c>
      <c r="E514" t="s">
        <v>2128</v>
      </c>
      <c r="F514" s="1">
        <v>815.88</v>
      </c>
      <c r="G514" s="1">
        <v>1140.5</v>
      </c>
      <c r="H514" s="1">
        <v>1182.83</v>
      </c>
      <c r="J514"/>
      <c r="K514"/>
    </row>
    <row r="515" spans="1:11" x14ac:dyDescent="0.3">
      <c r="A515" t="s">
        <v>720</v>
      </c>
      <c r="B515" t="s">
        <v>51</v>
      </c>
      <c r="C515" t="s">
        <v>276</v>
      </c>
      <c r="D515" t="s">
        <v>2135</v>
      </c>
      <c r="E515" t="s">
        <v>2128</v>
      </c>
      <c r="F515" s="1">
        <v>137.94999999999999</v>
      </c>
      <c r="J515"/>
      <c r="K515"/>
    </row>
    <row r="516" spans="1:11" x14ac:dyDescent="0.3">
      <c r="A516" t="s">
        <v>720</v>
      </c>
      <c r="B516" t="s">
        <v>51</v>
      </c>
      <c r="C516" t="s">
        <v>277</v>
      </c>
      <c r="D516" t="s">
        <v>2136</v>
      </c>
      <c r="E516" t="s">
        <v>2128</v>
      </c>
      <c r="F516" s="1">
        <v>0</v>
      </c>
      <c r="G516" s="1">
        <v>0</v>
      </c>
      <c r="H516" s="1">
        <v>29.99</v>
      </c>
      <c r="J516"/>
      <c r="K516"/>
    </row>
    <row r="517" spans="1:11" x14ac:dyDescent="0.3">
      <c r="A517" t="s">
        <v>720</v>
      </c>
      <c r="B517" t="s">
        <v>51</v>
      </c>
      <c r="C517" t="s">
        <v>322</v>
      </c>
      <c r="D517" t="s">
        <v>2137</v>
      </c>
      <c r="E517" t="s">
        <v>2128</v>
      </c>
      <c r="F517" s="1">
        <v>17</v>
      </c>
      <c r="J517"/>
      <c r="K517"/>
    </row>
    <row r="518" spans="1:11" x14ac:dyDescent="0.3">
      <c r="A518" t="s">
        <v>720</v>
      </c>
      <c r="B518" t="s">
        <v>51</v>
      </c>
      <c r="C518" t="s">
        <v>302</v>
      </c>
      <c r="D518" t="s">
        <v>2138</v>
      </c>
      <c r="E518" t="s">
        <v>2128</v>
      </c>
      <c r="F518" s="1">
        <v>49.95</v>
      </c>
      <c r="G518" s="1">
        <v>375.38</v>
      </c>
      <c r="H518" s="1">
        <v>45.95</v>
      </c>
      <c r="J518"/>
      <c r="K518"/>
    </row>
    <row r="519" spans="1:11" x14ac:dyDescent="0.3">
      <c r="A519" t="s">
        <v>720</v>
      </c>
      <c r="B519" t="s">
        <v>51</v>
      </c>
      <c r="C519" t="s">
        <v>364</v>
      </c>
      <c r="D519" t="s">
        <v>2139</v>
      </c>
      <c r="E519" t="s">
        <v>2128</v>
      </c>
      <c r="F519" s="1">
        <v>284.79000000000002</v>
      </c>
      <c r="G519" s="1">
        <v>195.8</v>
      </c>
      <c r="H519" s="1">
        <v>448.6</v>
      </c>
      <c r="J519"/>
      <c r="K519"/>
    </row>
    <row r="520" spans="1:11" x14ac:dyDescent="0.3">
      <c r="A520" t="s">
        <v>720</v>
      </c>
      <c r="B520" t="s">
        <v>51</v>
      </c>
      <c r="C520" t="s">
        <v>360</v>
      </c>
      <c r="D520" t="s">
        <v>2140</v>
      </c>
      <c r="E520" t="s">
        <v>2128</v>
      </c>
      <c r="F520" s="1">
        <v>1551.56</v>
      </c>
      <c r="G520" s="1">
        <v>2459.1</v>
      </c>
      <c r="H520" s="1">
        <v>2940.15</v>
      </c>
      <c r="J520"/>
      <c r="K520"/>
    </row>
    <row r="521" spans="1:11" x14ac:dyDescent="0.3">
      <c r="A521" t="s">
        <v>720</v>
      </c>
      <c r="B521" t="s">
        <v>51</v>
      </c>
      <c r="C521" t="s">
        <v>16</v>
      </c>
      <c r="D521" t="s">
        <v>456</v>
      </c>
      <c r="E521" t="s">
        <v>2128</v>
      </c>
      <c r="F521" s="1">
        <v>0</v>
      </c>
      <c r="G521" s="1">
        <v>0</v>
      </c>
      <c r="H521" s="1">
        <v>0</v>
      </c>
      <c r="J521"/>
      <c r="K521"/>
    </row>
    <row r="522" spans="1:11" x14ac:dyDescent="0.3">
      <c r="A522" t="s">
        <v>720</v>
      </c>
      <c r="B522" t="s">
        <v>51</v>
      </c>
      <c r="C522" t="s">
        <v>222</v>
      </c>
      <c r="D522" t="s">
        <v>2141</v>
      </c>
      <c r="E522" t="s">
        <v>2142</v>
      </c>
      <c r="F522" s="1">
        <v>37.28</v>
      </c>
      <c r="G522" s="1">
        <v>9.61</v>
      </c>
      <c r="H522" s="1">
        <v>110.9</v>
      </c>
      <c r="J522"/>
      <c r="K522"/>
    </row>
    <row r="523" spans="1:11" x14ac:dyDescent="0.3">
      <c r="A523" t="s">
        <v>720</v>
      </c>
      <c r="B523" t="s">
        <v>51</v>
      </c>
      <c r="C523" t="s">
        <v>54</v>
      </c>
      <c r="D523" t="s">
        <v>457</v>
      </c>
      <c r="E523" t="s">
        <v>2142</v>
      </c>
      <c r="F523" s="1">
        <v>3758</v>
      </c>
      <c r="G523" s="1">
        <v>4536</v>
      </c>
      <c r="H523" s="1">
        <v>4158</v>
      </c>
      <c r="J523"/>
      <c r="K523"/>
    </row>
    <row r="524" spans="1:11" x14ac:dyDescent="0.3">
      <c r="A524" t="s">
        <v>720</v>
      </c>
      <c r="B524" t="s">
        <v>51</v>
      </c>
      <c r="C524" t="s">
        <v>337</v>
      </c>
      <c r="D524" t="s">
        <v>2143</v>
      </c>
      <c r="E524" t="s">
        <v>2142</v>
      </c>
      <c r="F524" s="1">
        <v>25.82</v>
      </c>
      <c r="J524"/>
      <c r="K524"/>
    </row>
    <row r="525" spans="1:11" x14ac:dyDescent="0.3">
      <c r="A525" t="s">
        <v>720</v>
      </c>
      <c r="B525" t="s">
        <v>51</v>
      </c>
      <c r="C525" t="s">
        <v>281</v>
      </c>
      <c r="D525" t="s">
        <v>2144</v>
      </c>
      <c r="E525" t="s">
        <v>2145</v>
      </c>
      <c r="F525" s="1">
        <v>9.3800000000000008</v>
      </c>
      <c r="J525"/>
      <c r="K525"/>
    </row>
    <row r="526" spans="1:11" x14ac:dyDescent="0.3">
      <c r="A526" t="s">
        <v>720</v>
      </c>
      <c r="B526" t="s">
        <v>51</v>
      </c>
      <c r="C526" t="s">
        <v>282</v>
      </c>
      <c r="D526" t="s">
        <v>2146</v>
      </c>
      <c r="E526" t="s">
        <v>2145</v>
      </c>
      <c r="F526" s="1">
        <v>219.41</v>
      </c>
      <c r="G526" s="1">
        <v>284.89999999999998</v>
      </c>
      <c r="J526"/>
      <c r="K526"/>
    </row>
    <row r="527" spans="1:11" x14ac:dyDescent="0.3">
      <c r="A527" t="s">
        <v>720</v>
      </c>
      <c r="B527" t="s">
        <v>51</v>
      </c>
      <c r="C527" t="s">
        <v>286</v>
      </c>
      <c r="D527" t="s">
        <v>2147</v>
      </c>
      <c r="E527" t="s">
        <v>2145</v>
      </c>
      <c r="F527" s="1">
        <v>564.80999999999995</v>
      </c>
      <c r="G527" s="1">
        <v>252.6</v>
      </c>
      <c r="H527" s="1">
        <v>657.18</v>
      </c>
      <c r="J527"/>
      <c r="K527"/>
    </row>
    <row r="528" spans="1:11" x14ac:dyDescent="0.3">
      <c r="A528" t="s">
        <v>720</v>
      </c>
      <c r="B528" t="s">
        <v>51</v>
      </c>
      <c r="C528" t="s">
        <v>287</v>
      </c>
      <c r="D528" t="s">
        <v>2148</v>
      </c>
      <c r="E528" t="s">
        <v>2145</v>
      </c>
      <c r="G528" s="1">
        <v>22</v>
      </c>
      <c r="H528" s="1">
        <v>15</v>
      </c>
      <c r="J528"/>
      <c r="K528"/>
    </row>
    <row r="529" spans="1:12" x14ac:dyDescent="0.3">
      <c r="A529" t="s">
        <v>720</v>
      </c>
      <c r="B529" t="s">
        <v>51</v>
      </c>
      <c r="C529" t="s">
        <v>289</v>
      </c>
      <c r="D529" t="s">
        <v>2149</v>
      </c>
      <c r="E529" t="s">
        <v>2145</v>
      </c>
      <c r="F529" s="1">
        <v>745.45</v>
      </c>
      <c r="G529" s="1">
        <v>1038.73</v>
      </c>
      <c r="H529" s="1">
        <v>179.67</v>
      </c>
      <c r="J529"/>
      <c r="K529"/>
    </row>
    <row r="530" spans="1:12" x14ac:dyDescent="0.3">
      <c r="A530" t="s">
        <v>720</v>
      </c>
      <c r="B530" t="s">
        <v>51</v>
      </c>
      <c r="C530" t="s">
        <v>20</v>
      </c>
      <c r="D530" t="s">
        <v>458</v>
      </c>
      <c r="E530" t="s">
        <v>2145</v>
      </c>
      <c r="F530" s="1">
        <v>0</v>
      </c>
      <c r="G530" s="1">
        <v>0</v>
      </c>
      <c r="H530" s="1">
        <v>0</v>
      </c>
      <c r="J530"/>
      <c r="K530"/>
    </row>
    <row r="531" spans="1:12" x14ac:dyDescent="0.3">
      <c r="A531" t="s">
        <v>720</v>
      </c>
      <c r="B531" t="s">
        <v>51</v>
      </c>
      <c r="C531" t="s">
        <v>344</v>
      </c>
      <c r="D531" t="s">
        <v>2150</v>
      </c>
      <c r="E531" t="s">
        <v>2151</v>
      </c>
      <c r="H531" s="1">
        <v>145</v>
      </c>
      <c r="J531"/>
      <c r="K531"/>
    </row>
    <row r="532" spans="1:12" x14ac:dyDescent="0.3">
      <c r="A532" t="s">
        <v>720</v>
      </c>
      <c r="B532" t="s">
        <v>51</v>
      </c>
      <c r="C532" t="s">
        <v>327</v>
      </c>
      <c r="D532" t="s">
        <v>2152</v>
      </c>
      <c r="E532" t="s">
        <v>2151</v>
      </c>
      <c r="F532" s="1">
        <v>703.36</v>
      </c>
      <c r="J532"/>
      <c r="K532"/>
    </row>
    <row r="533" spans="1:12" x14ac:dyDescent="0.3">
      <c r="A533" t="s">
        <v>720</v>
      </c>
      <c r="B533" t="s">
        <v>51</v>
      </c>
      <c r="C533" t="s">
        <v>346</v>
      </c>
      <c r="D533" t="s">
        <v>2153</v>
      </c>
      <c r="E533" t="s">
        <v>2151</v>
      </c>
      <c r="H533" s="1">
        <v>363.71</v>
      </c>
      <c r="J533"/>
      <c r="K533"/>
    </row>
    <row r="534" spans="1:12" x14ac:dyDescent="0.3">
      <c r="A534" t="s">
        <v>720</v>
      </c>
      <c r="B534" t="s">
        <v>51</v>
      </c>
      <c r="C534" t="s">
        <v>43</v>
      </c>
      <c r="D534" t="s">
        <v>459</v>
      </c>
      <c r="E534" t="s">
        <v>2151</v>
      </c>
      <c r="F534" s="1">
        <v>0</v>
      </c>
      <c r="G534" s="1">
        <v>0</v>
      </c>
      <c r="H534" s="1">
        <v>0</v>
      </c>
      <c r="J534"/>
      <c r="K534"/>
    </row>
    <row r="535" spans="1:12" x14ac:dyDescent="0.3">
      <c r="A535" t="s">
        <v>720</v>
      </c>
      <c r="B535" t="s">
        <v>51</v>
      </c>
      <c r="C535" t="s">
        <v>158</v>
      </c>
      <c r="D535" t="s">
        <v>2154</v>
      </c>
      <c r="E535" t="s">
        <v>2155</v>
      </c>
      <c r="F535" s="1">
        <v>3690</v>
      </c>
      <c r="G535" s="1">
        <v>3300</v>
      </c>
      <c r="H535" s="1">
        <v>250</v>
      </c>
      <c r="J535"/>
      <c r="K535"/>
    </row>
    <row r="536" spans="1:12" x14ac:dyDescent="0.3">
      <c r="A536" t="s">
        <v>720</v>
      </c>
      <c r="B536" t="s">
        <v>51</v>
      </c>
      <c r="C536" t="s">
        <v>295</v>
      </c>
      <c r="D536" t="s">
        <v>2156</v>
      </c>
      <c r="E536" t="s">
        <v>2155</v>
      </c>
      <c r="F536" s="1">
        <v>893.29</v>
      </c>
      <c r="G536" s="1">
        <v>1298.3399999999999</v>
      </c>
      <c r="H536" s="1">
        <v>1743.29</v>
      </c>
      <c r="J536"/>
      <c r="K536"/>
    </row>
    <row r="537" spans="1:12" x14ac:dyDescent="0.3">
      <c r="A537" t="s">
        <v>720</v>
      </c>
      <c r="B537" t="s">
        <v>51</v>
      </c>
      <c r="C537" t="s">
        <v>298</v>
      </c>
      <c r="D537" t="s">
        <v>2157</v>
      </c>
      <c r="E537" t="s">
        <v>2155</v>
      </c>
      <c r="F537" s="1">
        <v>260</v>
      </c>
      <c r="G537" s="1">
        <v>1319.97</v>
      </c>
      <c r="H537" s="1">
        <v>352.98</v>
      </c>
      <c r="J537"/>
      <c r="K537"/>
    </row>
    <row r="538" spans="1:12" x14ac:dyDescent="0.3">
      <c r="A538" t="s">
        <v>720</v>
      </c>
      <c r="B538" t="s">
        <v>51</v>
      </c>
      <c r="C538" t="s">
        <v>28</v>
      </c>
      <c r="D538" t="s">
        <v>460</v>
      </c>
      <c r="E538" t="s">
        <v>2155</v>
      </c>
      <c r="F538" s="1">
        <v>0</v>
      </c>
      <c r="G538" s="1">
        <v>0</v>
      </c>
      <c r="H538" s="1">
        <v>0</v>
      </c>
      <c r="J538"/>
      <c r="K538"/>
    </row>
    <row r="539" spans="1:12" x14ac:dyDescent="0.3">
      <c r="A539" t="s">
        <v>720</v>
      </c>
      <c r="B539" t="s">
        <v>56</v>
      </c>
      <c r="C539" t="s">
        <v>270</v>
      </c>
      <c r="D539" t="s">
        <v>2166</v>
      </c>
      <c r="E539" t="s">
        <v>2167</v>
      </c>
      <c r="F539" s="1">
        <v>400</v>
      </c>
      <c r="G539" s="1">
        <v>14.64</v>
      </c>
      <c r="J539"/>
      <c r="K539"/>
    </row>
    <row r="540" spans="1:12" x14ac:dyDescent="0.3">
      <c r="A540" t="s">
        <v>720</v>
      </c>
      <c r="B540" t="s">
        <v>56</v>
      </c>
      <c r="C540" t="s">
        <v>272</v>
      </c>
      <c r="D540" t="s">
        <v>2168</v>
      </c>
      <c r="E540" t="s">
        <v>2169</v>
      </c>
      <c r="H540" s="1">
        <v>24</v>
      </c>
      <c r="J540"/>
      <c r="K540"/>
    </row>
    <row r="541" spans="1:12" x14ac:dyDescent="0.3">
      <c r="A541" t="s">
        <v>720</v>
      </c>
      <c r="B541" t="s">
        <v>56</v>
      </c>
      <c r="C541" t="s">
        <v>273</v>
      </c>
      <c r="D541" t="s">
        <v>2170</v>
      </c>
      <c r="E541" t="s">
        <v>2169</v>
      </c>
      <c r="G541" s="1">
        <v>322.45</v>
      </c>
      <c r="J541"/>
      <c r="K541"/>
    </row>
    <row r="542" spans="1:12" x14ac:dyDescent="0.3">
      <c r="A542" t="s">
        <v>720</v>
      </c>
      <c r="B542" t="s">
        <v>56</v>
      </c>
      <c r="C542" t="s">
        <v>184</v>
      </c>
      <c r="D542" t="s">
        <v>2171</v>
      </c>
      <c r="E542" t="s">
        <v>2169</v>
      </c>
      <c r="F542" s="1">
        <v>417.49</v>
      </c>
      <c r="G542" s="1">
        <v>640.04</v>
      </c>
      <c r="H542" s="1">
        <v>367.15</v>
      </c>
      <c r="J542"/>
      <c r="K542"/>
    </row>
    <row r="543" spans="1:12" x14ac:dyDescent="0.3">
      <c r="A543" t="s">
        <v>720</v>
      </c>
      <c r="B543" t="s">
        <v>56</v>
      </c>
      <c r="C543" t="s">
        <v>275</v>
      </c>
      <c r="D543" t="s">
        <v>2172</v>
      </c>
      <c r="E543" t="s">
        <v>2169</v>
      </c>
      <c r="F543" s="1">
        <v>487.17</v>
      </c>
      <c r="G543" s="1">
        <v>527.15</v>
      </c>
      <c r="H543" s="1">
        <v>667.77</v>
      </c>
      <c r="J543"/>
      <c r="K543"/>
      <c r="L543"/>
    </row>
    <row r="544" spans="1:12" x14ac:dyDescent="0.3">
      <c r="A544" t="s">
        <v>720</v>
      </c>
      <c r="B544" t="s">
        <v>56</v>
      </c>
      <c r="C544" t="s">
        <v>276</v>
      </c>
      <c r="D544" t="s">
        <v>2173</v>
      </c>
      <c r="E544" t="s">
        <v>2169</v>
      </c>
      <c r="G544" s="1">
        <v>137.47999999999999</v>
      </c>
      <c r="J544"/>
      <c r="K544"/>
    </row>
    <row r="545" spans="1:12" x14ac:dyDescent="0.3">
      <c r="A545" t="s">
        <v>720</v>
      </c>
      <c r="B545" t="s">
        <v>56</v>
      </c>
      <c r="C545" t="s">
        <v>277</v>
      </c>
      <c r="D545" t="s">
        <v>2174</v>
      </c>
      <c r="E545" t="s">
        <v>2169</v>
      </c>
      <c r="F545" s="1">
        <v>0</v>
      </c>
      <c r="G545" s="1">
        <v>0</v>
      </c>
      <c r="H545" s="1">
        <v>0</v>
      </c>
      <c r="J545"/>
      <c r="K545"/>
    </row>
    <row r="546" spans="1:12" x14ac:dyDescent="0.3">
      <c r="A546" t="s">
        <v>720</v>
      </c>
      <c r="B546" t="s">
        <v>56</v>
      </c>
      <c r="C546" t="s">
        <v>300</v>
      </c>
      <c r="D546" t="s">
        <v>2175</v>
      </c>
      <c r="E546" t="s">
        <v>2169</v>
      </c>
      <c r="G546" s="1">
        <v>111.8</v>
      </c>
      <c r="J546"/>
      <c r="K546"/>
    </row>
    <row r="547" spans="1:12" x14ac:dyDescent="0.3">
      <c r="A547" t="s">
        <v>720</v>
      </c>
      <c r="B547" t="s">
        <v>56</v>
      </c>
      <c r="C547" t="s">
        <v>302</v>
      </c>
      <c r="D547" t="s">
        <v>2176</v>
      </c>
      <c r="E547" t="s">
        <v>2169</v>
      </c>
      <c r="F547" s="1">
        <v>404.71</v>
      </c>
      <c r="G547" s="1">
        <v>614.91</v>
      </c>
      <c r="H547" s="1">
        <v>198.93</v>
      </c>
      <c r="J547"/>
      <c r="K547"/>
    </row>
    <row r="548" spans="1:12" x14ac:dyDescent="0.3">
      <c r="A548" t="s">
        <v>720</v>
      </c>
      <c r="B548" t="s">
        <v>56</v>
      </c>
      <c r="C548" t="s">
        <v>364</v>
      </c>
      <c r="D548" t="s">
        <v>2177</v>
      </c>
      <c r="E548" t="s">
        <v>2169</v>
      </c>
      <c r="F548" s="1">
        <v>394.55</v>
      </c>
      <c r="G548" s="1">
        <v>15.75</v>
      </c>
      <c r="H548" s="1">
        <v>2.15</v>
      </c>
      <c r="J548"/>
      <c r="K548"/>
    </row>
    <row r="549" spans="1:12" x14ac:dyDescent="0.3">
      <c r="A549" t="s">
        <v>720</v>
      </c>
      <c r="B549" t="s">
        <v>56</v>
      </c>
      <c r="C549" t="s">
        <v>360</v>
      </c>
      <c r="D549" t="s">
        <v>2178</v>
      </c>
      <c r="E549" t="s">
        <v>2169</v>
      </c>
      <c r="F549" s="1">
        <v>362.18</v>
      </c>
      <c r="G549" s="1">
        <v>-299.44</v>
      </c>
      <c r="H549" s="1">
        <v>231.6</v>
      </c>
      <c r="J549"/>
      <c r="K549"/>
    </row>
    <row r="550" spans="1:12" x14ac:dyDescent="0.3">
      <c r="A550" t="s">
        <v>720</v>
      </c>
      <c r="B550" t="s">
        <v>56</v>
      </c>
      <c r="C550" t="s">
        <v>16</v>
      </c>
      <c r="D550" t="s">
        <v>461</v>
      </c>
      <c r="E550" t="s">
        <v>2169</v>
      </c>
      <c r="F550" s="1">
        <v>0</v>
      </c>
      <c r="G550" s="1">
        <v>0</v>
      </c>
      <c r="H550" s="1">
        <v>0</v>
      </c>
      <c r="J550"/>
      <c r="K550"/>
    </row>
    <row r="551" spans="1:12" x14ac:dyDescent="0.3">
      <c r="A551" t="s">
        <v>720</v>
      </c>
      <c r="B551" t="s">
        <v>56</v>
      </c>
      <c r="C551" t="s">
        <v>361</v>
      </c>
      <c r="D551" t="s">
        <v>2179</v>
      </c>
      <c r="E551" t="s">
        <v>2180</v>
      </c>
      <c r="F551" s="1">
        <v>0.48</v>
      </c>
      <c r="J551"/>
      <c r="K551"/>
    </row>
    <row r="552" spans="1:12" x14ac:dyDescent="0.3">
      <c r="A552" t="s">
        <v>720</v>
      </c>
      <c r="B552" t="s">
        <v>56</v>
      </c>
      <c r="C552" t="s">
        <v>222</v>
      </c>
      <c r="D552" t="s">
        <v>2181</v>
      </c>
      <c r="E552" t="s">
        <v>2180</v>
      </c>
      <c r="F552" s="1">
        <v>96.69</v>
      </c>
      <c r="G552" s="1">
        <v>22.97</v>
      </c>
      <c r="H552" s="1">
        <v>162.19999999999999</v>
      </c>
      <c r="J552"/>
      <c r="K552"/>
      <c r="L552"/>
    </row>
    <row r="553" spans="1:12" x14ac:dyDescent="0.3">
      <c r="A553" t="s">
        <v>720</v>
      </c>
      <c r="B553" t="s">
        <v>56</v>
      </c>
      <c r="C553" t="s">
        <v>54</v>
      </c>
      <c r="D553" t="s">
        <v>462</v>
      </c>
      <c r="E553" t="s">
        <v>2180</v>
      </c>
      <c r="F553" s="1">
        <v>1396</v>
      </c>
      <c r="G553" s="1">
        <v>1404</v>
      </c>
      <c r="H553" s="1">
        <v>1287</v>
      </c>
      <c r="J553"/>
      <c r="K553"/>
      <c r="L553"/>
    </row>
    <row r="554" spans="1:12" x14ac:dyDescent="0.3">
      <c r="A554" t="s">
        <v>720</v>
      </c>
      <c r="B554" t="s">
        <v>56</v>
      </c>
      <c r="C554" t="s">
        <v>337</v>
      </c>
      <c r="D554" t="s">
        <v>2182</v>
      </c>
      <c r="E554" t="s">
        <v>2180</v>
      </c>
      <c r="F554" s="1">
        <v>59.49</v>
      </c>
      <c r="J554"/>
      <c r="K554"/>
      <c r="L554"/>
    </row>
    <row r="555" spans="1:12" x14ac:dyDescent="0.3">
      <c r="A555" t="s">
        <v>720</v>
      </c>
      <c r="B555" t="s">
        <v>56</v>
      </c>
      <c r="C555" t="s">
        <v>281</v>
      </c>
      <c r="D555" t="s">
        <v>2183</v>
      </c>
      <c r="E555" t="s">
        <v>2184</v>
      </c>
      <c r="F555" s="1">
        <v>67.08</v>
      </c>
      <c r="G555" s="1">
        <v>110.57</v>
      </c>
      <c r="H555" s="1">
        <v>354.02</v>
      </c>
      <c r="J555"/>
      <c r="K555"/>
      <c r="L555"/>
    </row>
    <row r="556" spans="1:12" x14ac:dyDescent="0.3">
      <c r="A556" t="s">
        <v>720</v>
      </c>
      <c r="B556" t="s">
        <v>56</v>
      </c>
      <c r="C556" t="s">
        <v>282</v>
      </c>
      <c r="D556" t="s">
        <v>2185</v>
      </c>
      <c r="E556" t="s">
        <v>2184</v>
      </c>
      <c r="F556" s="1">
        <v>148.04</v>
      </c>
      <c r="G556" s="1">
        <v>158.72999999999999</v>
      </c>
      <c r="H556" s="1">
        <v>204</v>
      </c>
      <c r="J556"/>
      <c r="K556"/>
      <c r="L556"/>
    </row>
    <row r="557" spans="1:12" x14ac:dyDescent="0.3">
      <c r="A557" t="s">
        <v>720</v>
      </c>
      <c r="B557" t="s">
        <v>56</v>
      </c>
      <c r="C557" t="s">
        <v>283</v>
      </c>
      <c r="D557" t="s">
        <v>2186</v>
      </c>
      <c r="E557" t="s">
        <v>2184</v>
      </c>
      <c r="F557" s="1">
        <v>41</v>
      </c>
      <c r="G557" s="1">
        <v>36</v>
      </c>
      <c r="J557"/>
      <c r="K557"/>
      <c r="L557"/>
    </row>
    <row r="558" spans="1:12" x14ac:dyDescent="0.3">
      <c r="A558" t="s">
        <v>720</v>
      </c>
      <c r="B558" t="s">
        <v>56</v>
      </c>
      <c r="C558" t="s">
        <v>284</v>
      </c>
      <c r="D558" t="s">
        <v>2187</v>
      </c>
      <c r="E558" t="s">
        <v>2184</v>
      </c>
      <c r="F558" s="1">
        <v>205.3</v>
      </c>
      <c r="H558" s="1">
        <v>582.80999999999995</v>
      </c>
      <c r="J558"/>
      <c r="K558"/>
      <c r="L558"/>
    </row>
    <row r="559" spans="1:12" x14ac:dyDescent="0.3">
      <c r="A559" t="s">
        <v>720</v>
      </c>
      <c r="B559" t="s">
        <v>56</v>
      </c>
      <c r="C559" t="s">
        <v>286</v>
      </c>
      <c r="D559" t="s">
        <v>2188</v>
      </c>
      <c r="E559" t="s">
        <v>2184</v>
      </c>
      <c r="F559" s="1">
        <v>0</v>
      </c>
      <c r="J559"/>
      <c r="K559"/>
      <c r="L559"/>
    </row>
    <row r="560" spans="1:12" x14ac:dyDescent="0.3">
      <c r="A560" t="s">
        <v>720</v>
      </c>
      <c r="B560" t="s">
        <v>56</v>
      </c>
      <c r="C560" t="s">
        <v>20</v>
      </c>
      <c r="D560" t="s">
        <v>463</v>
      </c>
      <c r="E560" t="s">
        <v>2184</v>
      </c>
      <c r="F560" s="1">
        <v>0</v>
      </c>
      <c r="G560" s="1">
        <v>0</v>
      </c>
      <c r="H560" s="1">
        <v>0</v>
      </c>
      <c r="J560"/>
      <c r="K560"/>
      <c r="L560"/>
    </row>
    <row r="561" spans="1:12" x14ac:dyDescent="0.3">
      <c r="A561" t="s">
        <v>720</v>
      </c>
      <c r="B561" t="s">
        <v>56</v>
      </c>
      <c r="C561" t="s">
        <v>346</v>
      </c>
      <c r="D561" t="s">
        <v>2189</v>
      </c>
      <c r="E561" t="s">
        <v>2190</v>
      </c>
      <c r="H561" s="1">
        <v>337.81</v>
      </c>
      <c r="J561"/>
      <c r="K561"/>
      <c r="L561"/>
    </row>
    <row r="562" spans="1:12" x14ac:dyDescent="0.3">
      <c r="A562" t="s">
        <v>720</v>
      </c>
      <c r="B562" t="s">
        <v>56</v>
      </c>
      <c r="C562" t="s">
        <v>158</v>
      </c>
      <c r="D562" t="s">
        <v>2191</v>
      </c>
      <c r="E562" t="s">
        <v>2192</v>
      </c>
      <c r="G562" s="1">
        <v>225</v>
      </c>
      <c r="J562"/>
      <c r="K562"/>
    </row>
    <row r="563" spans="1:12" x14ac:dyDescent="0.3">
      <c r="A563" t="s">
        <v>720</v>
      </c>
      <c r="B563" t="s">
        <v>56</v>
      </c>
      <c r="C563" t="s">
        <v>295</v>
      </c>
      <c r="D563" t="s">
        <v>2193</v>
      </c>
      <c r="E563" t="s">
        <v>2192</v>
      </c>
      <c r="F563" s="1">
        <v>201</v>
      </c>
      <c r="J563"/>
      <c r="K563"/>
    </row>
    <row r="564" spans="1:12" x14ac:dyDescent="0.3">
      <c r="A564" t="s">
        <v>720</v>
      </c>
      <c r="B564" t="s">
        <v>56</v>
      </c>
      <c r="C564" t="s">
        <v>296</v>
      </c>
      <c r="D564" t="s">
        <v>2194</v>
      </c>
      <c r="E564" t="s">
        <v>2192</v>
      </c>
      <c r="F564" s="1">
        <v>30.76</v>
      </c>
      <c r="J564"/>
      <c r="K564"/>
    </row>
    <row r="565" spans="1:12" x14ac:dyDescent="0.3">
      <c r="A565" t="s">
        <v>720</v>
      </c>
      <c r="B565" t="s">
        <v>56</v>
      </c>
      <c r="C565" t="s">
        <v>298</v>
      </c>
      <c r="D565" t="s">
        <v>2195</v>
      </c>
      <c r="E565" t="s">
        <v>2192</v>
      </c>
      <c r="F565" s="1">
        <v>25</v>
      </c>
      <c r="H565" s="1">
        <v>50</v>
      </c>
      <c r="J565"/>
      <c r="K565"/>
    </row>
    <row r="566" spans="1:12" x14ac:dyDescent="0.3">
      <c r="A566" t="s">
        <v>720</v>
      </c>
      <c r="B566" t="s">
        <v>56</v>
      </c>
      <c r="C566" t="s">
        <v>28</v>
      </c>
      <c r="D566" t="s">
        <v>464</v>
      </c>
      <c r="E566" t="s">
        <v>2192</v>
      </c>
      <c r="F566" s="1">
        <v>0</v>
      </c>
      <c r="G566" s="1">
        <v>0</v>
      </c>
      <c r="H566" s="1">
        <v>0</v>
      </c>
      <c r="J566"/>
      <c r="K566"/>
    </row>
    <row r="567" spans="1:12" x14ac:dyDescent="0.3">
      <c r="A567" t="s">
        <v>720</v>
      </c>
      <c r="B567" t="s">
        <v>63</v>
      </c>
      <c r="C567" t="s">
        <v>273</v>
      </c>
      <c r="D567" t="s">
        <v>2198</v>
      </c>
      <c r="E567" t="s">
        <v>2199</v>
      </c>
      <c r="F567" s="1">
        <v>825</v>
      </c>
      <c r="G567" s="1">
        <v>2236</v>
      </c>
      <c r="J567"/>
      <c r="K567"/>
    </row>
    <row r="568" spans="1:12" x14ac:dyDescent="0.3">
      <c r="A568" t="s">
        <v>720</v>
      </c>
      <c r="B568" t="s">
        <v>63</v>
      </c>
      <c r="C568" t="s">
        <v>276</v>
      </c>
      <c r="D568" t="s">
        <v>2200</v>
      </c>
      <c r="E568" t="s">
        <v>2199</v>
      </c>
      <c r="G568" s="1">
        <v>159.61000000000001</v>
      </c>
      <c r="J568"/>
      <c r="K568"/>
    </row>
    <row r="569" spans="1:12" x14ac:dyDescent="0.3">
      <c r="A569" t="s">
        <v>720</v>
      </c>
      <c r="B569" t="s">
        <v>63</v>
      </c>
      <c r="C569" t="s">
        <v>302</v>
      </c>
      <c r="D569" t="s">
        <v>2201</v>
      </c>
      <c r="E569" t="s">
        <v>2199</v>
      </c>
      <c r="G569" s="1">
        <v>150.88999999999999</v>
      </c>
      <c r="J569"/>
      <c r="K569"/>
    </row>
    <row r="570" spans="1:12" x14ac:dyDescent="0.3">
      <c r="A570" t="s">
        <v>720</v>
      </c>
      <c r="B570" t="s">
        <v>63</v>
      </c>
      <c r="C570" t="s">
        <v>360</v>
      </c>
      <c r="D570" t="s">
        <v>2202</v>
      </c>
      <c r="E570" t="s">
        <v>2199</v>
      </c>
      <c r="F570" s="1">
        <v>4.82</v>
      </c>
      <c r="H570" s="1">
        <v>0.6</v>
      </c>
      <c r="J570"/>
      <c r="K570"/>
    </row>
    <row r="571" spans="1:12" x14ac:dyDescent="0.3">
      <c r="A571" t="s">
        <v>720</v>
      </c>
      <c r="B571" t="s">
        <v>63</v>
      </c>
      <c r="C571" t="s">
        <v>16</v>
      </c>
      <c r="D571" t="s">
        <v>470</v>
      </c>
      <c r="E571" t="s">
        <v>2199</v>
      </c>
      <c r="F571" s="1">
        <v>0</v>
      </c>
      <c r="G571" s="1">
        <v>0</v>
      </c>
      <c r="H571" s="1">
        <v>0</v>
      </c>
      <c r="J571"/>
      <c r="K571"/>
    </row>
    <row r="572" spans="1:12" x14ac:dyDescent="0.3">
      <c r="A572" t="s">
        <v>720</v>
      </c>
      <c r="B572" t="s">
        <v>63</v>
      </c>
      <c r="C572" t="s">
        <v>336</v>
      </c>
      <c r="D572" t="s">
        <v>2203</v>
      </c>
      <c r="E572" t="s">
        <v>2204</v>
      </c>
      <c r="F572" s="1">
        <v>31.86</v>
      </c>
      <c r="J572"/>
      <c r="K572"/>
    </row>
    <row r="573" spans="1:12" x14ac:dyDescent="0.3">
      <c r="A573" t="s">
        <v>720</v>
      </c>
      <c r="B573" t="s">
        <v>63</v>
      </c>
      <c r="C573" t="s">
        <v>18</v>
      </c>
      <c r="D573" t="s">
        <v>471</v>
      </c>
      <c r="E573" t="s">
        <v>2204</v>
      </c>
      <c r="F573" s="1">
        <v>0</v>
      </c>
      <c r="G573" s="1">
        <v>0</v>
      </c>
      <c r="H573" s="1">
        <v>0</v>
      </c>
      <c r="J573"/>
      <c r="K573"/>
    </row>
    <row r="574" spans="1:12" s="8" customFormat="1" x14ac:dyDescent="0.3">
      <c r="A574" s="8" t="s">
        <v>720</v>
      </c>
      <c r="B574" s="8" t="s">
        <v>63</v>
      </c>
      <c r="C574" s="8" t="s">
        <v>54</v>
      </c>
      <c r="D574" s="8" t="s">
        <v>2205</v>
      </c>
      <c r="E574" s="8" t="s">
        <v>2204</v>
      </c>
      <c r="F574" s="13">
        <v>384</v>
      </c>
      <c r="G574" s="13">
        <v>1188</v>
      </c>
      <c r="H574" s="13">
        <v>1089</v>
      </c>
      <c r="I574" s="15"/>
      <c r="J574"/>
      <c r="K574"/>
      <c r="L574" s="1"/>
    </row>
    <row r="575" spans="1:12" x14ac:dyDescent="0.3">
      <c r="A575" t="s">
        <v>720</v>
      </c>
      <c r="B575" t="s">
        <v>63</v>
      </c>
      <c r="C575" t="s">
        <v>344</v>
      </c>
      <c r="D575" t="s">
        <v>2206</v>
      </c>
      <c r="E575" t="s">
        <v>2207</v>
      </c>
      <c r="G575" s="1">
        <v>0</v>
      </c>
      <c r="J575"/>
      <c r="K575"/>
      <c r="L575"/>
    </row>
    <row r="576" spans="1:12" x14ac:dyDescent="0.3">
      <c r="A576" t="s">
        <v>720</v>
      </c>
      <c r="B576" t="s">
        <v>63</v>
      </c>
      <c r="C576" t="s">
        <v>295</v>
      </c>
      <c r="D576" t="s">
        <v>2208</v>
      </c>
      <c r="E576" t="s">
        <v>2209</v>
      </c>
      <c r="F576" s="1">
        <v>2075</v>
      </c>
      <c r="J576"/>
      <c r="K576"/>
      <c r="L576"/>
    </row>
    <row r="577" spans="1:12" x14ac:dyDescent="0.3">
      <c r="A577" t="s">
        <v>720</v>
      </c>
      <c r="B577" t="s">
        <v>63</v>
      </c>
      <c r="C577" t="s">
        <v>28</v>
      </c>
      <c r="D577" t="s">
        <v>472</v>
      </c>
      <c r="E577" t="s">
        <v>2209</v>
      </c>
      <c r="F577" s="1">
        <v>0</v>
      </c>
      <c r="G577" s="1">
        <v>0</v>
      </c>
      <c r="H577" s="1">
        <v>0</v>
      </c>
      <c r="J577"/>
      <c r="K577"/>
      <c r="L577"/>
    </row>
    <row r="578" spans="1:12" x14ac:dyDescent="0.3">
      <c r="A578" t="s">
        <v>720</v>
      </c>
      <c r="B578" t="s">
        <v>65</v>
      </c>
      <c r="C578" t="s">
        <v>270</v>
      </c>
      <c r="D578" t="s">
        <v>2218</v>
      </c>
      <c r="E578" t="s">
        <v>2219</v>
      </c>
      <c r="F578" s="1">
        <v>17</v>
      </c>
      <c r="H578" s="1">
        <v>26.37</v>
      </c>
      <c r="J578"/>
      <c r="K578"/>
      <c r="L578"/>
    </row>
    <row r="579" spans="1:12" x14ac:dyDescent="0.3">
      <c r="A579" t="s">
        <v>720</v>
      </c>
      <c r="B579" t="s">
        <v>65</v>
      </c>
      <c r="C579" t="s">
        <v>273</v>
      </c>
      <c r="D579" t="s">
        <v>2220</v>
      </c>
      <c r="E579" t="s">
        <v>2221</v>
      </c>
      <c r="F579" s="1">
        <v>19.989999999999998</v>
      </c>
      <c r="J579"/>
      <c r="K579"/>
      <c r="L579"/>
    </row>
    <row r="580" spans="1:12" x14ac:dyDescent="0.3">
      <c r="A580" t="s">
        <v>720</v>
      </c>
      <c r="B580" t="s">
        <v>65</v>
      </c>
      <c r="C580" t="s">
        <v>275</v>
      </c>
      <c r="D580" t="s">
        <v>2222</v>
      </c>
      <c r="E580" t="s">
        <v>2221</v>
      </c>
      <c r="H580" s="1">
        <v>11.14</v>
      </c>
      <c r="J580"/>
      <c r="K580"/>
      <c r="L580"/>
    </row>
    <row r="581" spans="1:12" x14ac:dyDescent="0.3">
      <c r="A581" t="s">
        <v>720</v>
      </c>
      <c r="B581" t="s">
        <v>65</v>
      </c>
      <c r="C581" t="s">
        <v>374</v>
      </c>
      <c r="D581" t="s">
        <v>2223</v>
      </c>
      <c r="E581" t="s">
        <v>2221</v>
      </c>
      <c r="H581" s="1">
        <v>122.99</v>
      </c>
      <c r="J581"/>
      <c r="K581"/>
      <c r="L581"/>
    </row>
    <row r="582" spans="1:12" x14ac:dyDescent="0.3">
      <c r="A582" t="s">
        <v>720</v>
      </c>
      <c r="B582" t="s">
        <v>65</v>
      </c>
      <c r="C582" t="s">
        <v>302</v>
      </c>
      <c r="D582" t="s">
        <v>2224</v>
      </c>
      <c r="E582" t="s">
        <v>2221</v>
      </c>
      <c r="F582" s="1">
        <v>274.89999999999998</v>
      </c>
      <c r="G582" s="1">
        <v>381.59</v>
      </c>
      <c r="H582" s="1">
        <v>165.36</v>
      </c>
      <c r="J582"/>
      <c r="K582"/>
      <c r="L582"/>
    </row>
    <row r="583" spans="1:12" x14ac:dyDescent="0.3">
      <c r="A583" t="s">
        <v>720</v>
      </c>
      <c r="B583" t="s">
        <v>65</v>
      </c>
      <c r="C583" t="s">
        <v>364</v>
      </c>
      <c r="D583" t="s">
        <v>2225</v>
      </c>
      <c r="E583" t="s">
        <v>2221</v>
      </c>
      <c r="F583" s="1">
        <v>1372</v>
      </c>
      <c r="G583" s="1">
        <v>1540.47</v>
      </c>
      <c r="H583" s="1">
        <v>891.07</v>
      </c>
      <c r="J583"/>
      <c r="K583"/>
      <c r="L583"/>
    </row>
    <row r="584" spans="1:12" x14ac:dyDescent="0.3">
      <c r="A584" t="s">
        <v>720</v>
      </c>
      <c r="B584" t="s">
        <v>65</v>
      </c>
      <c r="C584" t="s">
        <v>360</v>
      </c>
      <c r="D584" t="s">
        <v>2226</v>
      </c>
      <c r="E584" t="s">
        <v>2221</v>
      </c>
      <c r="F584" s="1">
        <v>1261.32</v>
      </c>
      <c r="G584" s="1">
        <v>1629.38</v>
      </c>
      <c r="H584" s="1">
        <v>1518.5</v>
      </c>
      <c r="J584"/>
      <c r="K584"/>
    </row>
    <row r="585" spans="1:12" x14ac:dyDescent="0.3">
      <c r="A585" t="s">
        <v>720</v>
      </c>
      <c r="B585" t="s">
        <v>65</v>
      </c>
      <c r="C585" t="s">
        <v>16</v>
      </c>
      <c r="D585" t="s">
        <v>473</v>
      </c>
      <c r="E585" t="s">
        <v>2221</v>
      </c>
      <c r="F585" s="1">
        <v>0</v>
      </c>
      <c r="G585" s="1">
        <v>0</v>
      </c>
      <c r="H585" s="1">
        <v>0</v>
      </c>
      <c r="J585"/>
      <c r="K585"/>
    </row>
    <row r="586" spans="1:12" x14ac:dyDescent="0.3">
      <c r="A586" t="s">
        <v>720</v>
      </c>
      <c r="B586" t="s">
        <v>65</v>
      </c>
      <c r="C586" t="s">
        <v>361</v>
      </c>
      <c r="D586" t="s">
        <v>2227</v>
      </c>
      <c r="E586" t="s">
        <v>2228</v>
      </c>
      <c r="F586" s="1">
        <v>0.32</v>
      </c>
      <c r="J586"/>
      <c r="K586"/>
    </row>
    <row r="587" spans="1:12" x14ac:dyDescent="0.3">
      <c r="A587" t="s">
        <v>720</v>
      </c>
      <c r="B587" t="s">
        <v>65</v>
      </c>
      <c r="C587" t="s">
        <v>222</v>
      </c>
      <c r="D587" t="s">
        <v>2229</v>
      </c>
      <c r="E587" t="s">
        <v>2228</v>
      </c>
      <c r="F587" s="1">
        <v>137.27000000000001</v>
      </c>
      <c r="G587" s="1">
        <v>246.86</v>
      </c>
      <c r="H587" s="1">
        <v>221.25</v>
      </c>
      <c r="J587"/>
      <c r="K587"/>
    </row>
    <row r="588" spans="1:12" x14ac:dyDescent="0.3">
      <c r="A588" t="s">
        <v>720</v>
      </c>
      <c r="B588" t="s">
        <v>65</v>
      </c>
      <c r="C588" t="s">
        <v>18</v>
      </c>
      <c r="D588" t="s">
        <v>474</v>
      </c>
      <c r="E588" t="s">
        <v>2228</v>
      </c>
      <c r="F588" s="1">
        <v>0</v>
      </c>
      <c r="G588" s="1">
        <v>0</v>
      </c>
      <c r="H588" s="1">
        <v>0</v>
      </c>
      <c r="J588"/>
      <c r="K588"/>
    </row>
    <row r="589" spans="1:12" x14ac:dyDescent="0.3">
      <c r="A589" t="s">
        <v>720</v>
      </c>
      <c r="B589" t="s">
        <v>65</v>
      </c>
      <c r="C589" t="s">
        <v>54</v>
      </c>
      <c r="D589" t="s">
        <v>2230</v>
      </c>
      <c r="E589" t="s">
        <v>2228</v>
      </c>
      <c r="F589" s="1">
        <v>1584</v>
      </c>
      <c r="G589" s="1">
        <v>1620</v>
      </c>
      <c r="H589" s="1">
        <v>1485</v>
      </c>
      <c r="J589"/>
      <c r="K589"/>
    </row>
    <row r="590" spans="1:12" x14ac:dyDescent="0.3">
      <c r="A590" t="s">
        <v>720</v>
      </c>
      <c r="B590" t="s">
        <v>65</v>
      </c>
      <c r="C590" t="s">
        <v>337</v>
      </c>
      <c r="D590" t="s">
        <v>2231</v>
      </c>
      <c r="E590" t="s">
        <v>2228</v>
      </c>
      <c r="F590" s="1">
        <v>156.85</v>
      </c>
      <c r="J590"/>
      <c r="K590"/>
    </row>
    <row r="591" spans="1:12" x14ac:dyDescent="0.3">
      <c r="A591" t="s">
        <v>720</v>
      </c>
      <c r="B591" t="s">
        <v>65</v>
      </c>
      <c r="C591" t="s">
        <v>282</v>
      </c>
      <c r="D591" t="s">
        <v>2232</v>
      </c>
      <c r="E591" t="s">
        <v>2233</v>
      </c>
      <c r="G591" s="1">
        <v>51.06</v>
      </c>
      <c r="J591"/>
      <c r="K591"/>
    </row>
    <row r="592" spans="1:12" x14ac:dyDescent="0.3">
      <c r="A592" t="s">
        <v>720</v>
      </c>
      <c r="B592" t="s">
        <v>65</v>
      </c>
      <c r="C592" t="s">
        <v>20</v>
      </c>
      <c r="D592" t="s">
        <v>475</v>
      </c>
      <c r="E592" t="s">
        <v>2233</v>
      </c>
      <c r="F592" s="1">
        <v>0</v>
      </c>
      <c r="G592" s="1">
        <v>0</v>
      </c>
      <c r="H592" s="1">
        <v>0</v>
      </c>
      <c r="J592"/>
      <c r="K592"/>
    </row>
    <row r="593" spans="1:11" x14ac:dyDescent="0.3">
      <c r="A593" t="s">
        <v>720</v>
      </c>
      <c r="B593" t="s">
        <v>65</v>
      </c>
      <c r="C593" t="s">
        <v>344</v>
      </c>
      <c r="D593" t="s">
        <v>2234</v>
      </c>
      <c r="E593" t="s">
        <v>2235</v>
      </c>
      <c r="G593" s="1">
        <v>12</v>
      </c>
      <c r="J593"/>
      <c r="K593"/>
    </row>
    <row r="594" spans="1:11" x14ac:dyDescent="0.3">
      <c r="A594" t="s">
        <v>720</v>
      </c>
      <c r="B594" t="s">
        <v>65</v>
      </c>
      <c r="C594" t="s">
        <v>22</v>
      </c>
      <c r="D594" t="s">
        <v>2236</v>
      </c>
      <c r="E594" t="s">
        <v>2235</v>
      </c>
      <c r="F594" s="1">
        <v>60</v>
      </c>
      <c r="H594" s="1">
        <v>150</v>
      </c>
      <c r="J594"/>
      <c r="K594"/>
    </row>
    <row r="595" spans="1:11" x14ac:dyDescent="0.3">
      <c r="A595" t="s">
        <v>720</v>
      </c>
      <c r="B595" t="s">
        <v>65</v>
      </c>
      <c r="C595" t="s">
        <v>24</v>
      </c>
      <c r="D595" t="s">
        <v>2237</v>
      </c>
      <c r="E595" t="s">
        <v>2238</v>
      </c>
      <c r="G595" s="1">
        <v>66.900000000000006</v>
      </c>
      <c r="J595"/>
      <c r="K595"/>
    </row>
    <row r="596" spans="1:11" x14ac:dyDescent="0.3">
      <c r="A596" t="s">
        <v>720</v>
      </c>
      <c r="B596" t="s">
        <v>65</v>
      </c>
      <c r="C596" t="s">
        <v>367</v>
      </c>
      <c r="D596" t="s">
        <v>2239</v>
      </c>
      <c r="E596" t="s">
        <v>2238</v>
      </c>
      <c r="F596" s="1">
        <v>-12.54</v>
      </c>
      <c r="J596"/>
      <c r="K596"/>
    </row>
    <row r="597" spans="1:11" x14ac:dyDescent="0.3">
      <c r="A597" t="s">
        <v>720</v>
      </c>
      <c r="B597" t="s">
        <v>65</v>
      </c>
      <c r="C597" t="s">
        <v>28</v>
      </c>
      <c r="D597" t="s">
        <v>476</v>
      </c>
      <c r="E597" t="s">
        <v>2238</v>
      </c>
      <c r="F597" s="1">
        <v>0</v>
      </c>
      <c r="G597" s="1">
        <v>0</v>
      </c>
      <c r="H597" s="1">
        <v>0</v>
      </c>
      <c r="J597"/>
      <c r="K597"/>
    </row>
    <row r="598" spans="1:11" x14ac:dyDescent="0.3">
      <c r="A598" t="s">
        <v>720</v>
      </c>
      <c r="B598" t="s">
        <v>84</v>
      </c>
      <c r="C598" t="s">
        <v>275</v>
      </c>
      <c r="D598" t="s">
        <v>2242</v>
      </c>
      <c r="E598" t="s">
        <v>2243</v>
      </c>
      <c r="G598" s="1">
        <v>0</v>
      </c>
      <c r="J598"/>
      <c r="K598"/>
    </row>
    <row r="599" spans="1:11" x14ac:dyDescent="0.3">
      <c r="A599" t="s">
        <v>720</v>
      </c>
      <c r="B599" t="s">
        <v>84</v>
      </c>
      <c r="C599" t="s">
        <v>361</v>
      </c>
      <c r="D599" t="s">
        <v>2244</v>
      </c>
      <c r="E599" t="s">
        <v>2245</v>
      </c>
      <c r="F599" s="1">
        <v>0</v>
      </c>
      <c r="J599"/>
      <c r="K599"/>
    </row>
    <row r="600" spans="1:11" x14ac:dyDescent="0.3">
      <c r="A600" t="s">
        <v>720</v>
      </c>
      <c r="B600" t="s">
        <v>84</v>
      </c>
      <c r="C600" t="s">
        <v>282</v>
      </c>
      <c r="D600" t="s">
        <v>2246</v>
      </c>
      <c r="E600" t="s">
        <v>2247</v>
      </c>
      <c r="H600" s="1">
        <v>99.53</v>
      </c>
      <c r="J600"/>
      <c r="K600"/>
    </row>
    <row r="601" spans="1:11" x14ac:dyDescent="0.3">
      <c r="A601" t="s">
        <v>720</v>
      </c>
      <c r="B601" t="s">
        <v>84</v>
      </c>
      <c r="C601" t="s">
        <v>86</v>
      </c>
      <c r="D601" t="s">
        <v>489</v>
      </c>
      <c r="E601" t="s">
        <v>2248</v>
      </c>
      <c r="F601" s="1">
        <v>5100</v>
      </c>
      <c r="G601" s="1">
        <v>5100</v>
      </c>
      <c r="H601" s="1">
        <v>5100</v>
      </c>
      <c r="J601"/>
      <c r="K601"/>
    </row>
    <row r="602" spans="1:11" x14ac:dyDescent="0.3">
      <c r="A602" t="s">
        <v>720</v>
      </c>
      <c r="B602" t="s">
        <v>84</v>
      </c>
      <c r="C602" t="s">
        <v>344</v>
      </c>
      <c r="D602" t="s">
        <v>2249</v>
      </c>
      <c r="E602" t="s">
        <v>2250</v>
      </c>
      <c r="F602" s="1">
        <v>0</v>
      </c>
      <c r="J602"/>
      <c r="K602"/>
    </row>
    <row r="603" spans="1:11" x14ac:dyDescent="0.3">
      <c r="A603" t="s">
        <v>720</v>
      </c>
      <c r="B603" t="s">
        <v>88</v>
      </c>
      <c r="C603" t="s">
        <v>154</v>
      </c>
      <c r="D603" t="s">
        <v>2256</v>
      </c>
      <c r="E603" t="s">
        <v>2257</v>
      </c>
      <c r="G603" s="1">
        <v>1000</v>
      </c>
      <c r="H603" s="1">
        <v>1200</v>
      </c>
      <c r="J603"/>
      <c r="K603"/>
    </row>
    <row r="604" spans="1:11" x14ac:dyDescent="0.3">
      <c r="A604" t="s">
        <v>720</v>
      </c>
      <c r="B604" t="s">
        <v>88</v>
      </c>
      <c r="C604" t="s">
        <v>270</v>
      </c>
      <c r="D604" t="s">
        <v>2258</v>
      </c>
      <c r="E604" t="s">
        <v>2257</v>
      </c>
      <c r="G604" s="1">
        <v>152.6</v>
      </c>
      <c r="H604" s="1">
        <v>33.08</v>
      </c>
      <c r="J604"/>
      <c r="K604"/>
    </row>
    <row r="605" spans="1:11" x14ac:dyDescent="0.3">
      <c r="A605" t="s">
        <v>720</v>
      </c>
      <c r="B605" t="s">
        <v>88</v>
      </c>
      <c r="C605" t="s">
        <v>271</v>
      </c>
      <c r="D605" t="s">
        <v>2259</v>
      </c>
      <c r="E605" t="s">
        <v>2260</v>
      </c>
      <c r="F605" s="1">
        <v>39.700000000000003</v>
      </c>
      <c r="J605"/>
      <c r="K605"/>
    </row>
    <row r="606" spans="1:11" x14ac:dyDescent="0.3">
      <c r="A606" t="s">
        <v>720</v>
      </c>
      <c r="B606" t="s">
        <v>88</v>
      </c>
      <c r="C606" t="s">
        <v>272</v>
      </c>
      <c r="D606" t="s">
        <v>2261</v>
      </c>
      <c r="E606" t="s">
        <v>2260</v>
      </c>
      <c r="F606" s="1">
        <v>894.3</v>
      </c>
      <c r="G606" s="1">
        <v>-34.950000000000003</v>
      </c>
      <c r="H606" s="1">
        <v>-103.3</v>
      </c>
      <c r="J606"/>
      <c r="K606"/>
    </row>
    <row r="607" spans="1:11" x14ac:dyDescent="0.3">
      <c r="A607" t="s">
        <v>720</v>
      </c>
      <c r="B607" t="s">
        <v>88</v>
      </c>
      <c r="C607" t="s">
        <v>273</v>
      </c>
      <c r="D607" t="s">
        <v>2262</v>
      </c>
      <c r="E607" t="s">
        <v>2260</v>
      </c>
      <c r="F607" s="1">
        <v>328.95</v>
      </c>
      <c r="G607" s="1">
        <v>32.39</v>
      </c>
      <c r="H607" s="1">
        <v>148.99</v>
      </c>
      <c r="J607"/>
      <c r="K607"/>
    </row>
    <row r="608" spans="1:11" x14ac:dyDescent="0.3">
      <c r="A608" t="s">
        <v>720</v>
      </c>
      <c r="B608" t="s">
        <v>88</v>
      </c>
      <c r="C608" t="s">
        <v>373</v>
      </c>
      <c r="D608" t="s">
        <v>2263</v>
      </c>
      <c r="E608" t="s">
        <v>2260</v>
      </c>
      <c r="G608" s="1">
        <v>159.94999999999999</v>
      </c>
      <c r="J608"/>
      <c r="K608"/>
    </row>
    <row r="609" spans="1:11" x14ac:dyDescent="0.3">
      <c r="A609" t="s">
        <v>720</v>
      </c>
      <c r="B609" t="s">
        <v>88</v>
      </c>
      <c r="C609" t="s">
        <v>184</v>
      </c>
      <c r="D609" t="s">
        <v>2264</v>
      </c>
      <c r="E609" t="s">
        <v>2260</v>
      </c>
      <c r="F609" s="1">
        <v>1803.84</v>
      </c>
      <c r="G609" s="1">
        <v>1416.43</v>
      </c>
      <c r="H609" s="1">
        <v>1286.48</v>
      </c>
      <c r="J609"/>
      <c r="K609"/>
    </row>
    <row r="610" spans="1:11" x14ac:dyDescent="0.3">
      <c r="A610" t="s">
        <v>720</v>
      </c>
      <c r="B610" t="s">
        <v>88</v>
      </c>
      <c r="C610" t="s">
        <v>333</v>
      </c>
      <c r="D610" t="s">
        <v>2265</v>
      </c>
      <c r="E610" t="s">
        <v>2260</v>
      </c>
      <c r="H610" s="1">
        <v>25.97</v>
      </c>
      <c r="J610"/>
      <c r="K610"/>
    </row>
    <row r="611" spans="1:11" x14ac:dyDescent="0.3">
      <c r="A611" t="s">
        <v>720</v>
      </c>
      <c r="B611" t="s">
        <v>88</v>
      </c>
      <c r="C611" t="s">
        <v>275</v>
      </c>
      <c r="D611" t="s">
        <v>2266</v>
      </c>
      <c r="E611" t="s">
        <v>2260</v>
      </c>
      <c r="F611" s="1">
        <v>40.64</v>
      </c>
      <c r="G611" s="1">
        <v>274.02999999999997</v>
      </c>
      <c r="H611" s="1">
        <v>184.97</v>
      </c>
      <c r="J611"/>
      <c r="K611"/>
    </row>
    <row r="612" spans="1:11" x14ac:dyDescent="0.3">
      <c r="A612" t="s">
        <v>720</v>
      </c>
      <c r="B612" t="s">
        <v>88</v>
      </c>
      <c r="C612" t="s">
        <v>276</v>
      </c>
      <c r="D612" t="s">
        <v>2267</v>
      </c>
      <c r="E612" t="s">
        <v>2260</v>
      </c>
      <c r="F612" s="1">
        <v>16.95</v>
      </c>
      <c r="H612" s="1">
        <v>1568.99</v>
      </c>
      <c r="J612"/>
      <c r="K612"/>
    </row>
    <row r="613" spans="1:11" x14ac:dyDescent="0.3">
      <c r="A613" t="s">
        <v>720</v>
      </c>
      <c r="B613" t="s">
        <v>88</v>
      </c>
      <c r="C613" t="s">
        <v>277</v>
      </c>
      <c r="D613" t="s">
        <v>2268</v>
      </c>
      <c r="E613" t="s">
        <v>2260</v>
      </c>
      <c r="F613" s="1">
        <v>0</v>
      </c>
      <c r="G613" s="1">
        <v>0</v>
      </c>
      <c r="H613" s="1">
        <v>21.98</v>
      </c>
      <c r="J613"/>
      <c r="K613"/>
    </row>
    <row r="614" spans="1:11" x14ac:dyDescent="0.3">
      <c r="A614" t="s">
        <v>720</v>
      </c>
      <c r="B614" t="s">
        <v>88</v>
      </c>
      <c r="C614" t="s">
        <v>279</v>
      </c>
      <c r="D614" t="s">
        <v>2269</v>
      </c>
      <c r="E614" t="s">
        <v>2260</v>
      </c>
      <c r="G614" s="1">
        <v>300</v>
      </c>
      <c r="J614"/>
      <c r="K614"/>
    </row>
    <row r="615" spans="1:11" x14ac:dyDescent="0.3">
      <c r="A615" t="s">
        <v>720</v>
      </c>
      <c r="B615" t="s">
        <v>88</v>
      </c>
      <c r="C615" t="s">
        <v>300</v>
      </c>
      <c r="D615" t="s">
        <v>2270</v>
      </c>
      <c r="E615" t="s">
        <v>2260</v>
      </c>
      <c r="G615" s="1">
        <v>200.45</v>
      </c>
      <c r="J615"/>
      <c r="K615"/>
    </row>
    <row r="616" spans="1:11" x14ac:dyDescent="0.3">
      <c r="A616" t="s">
        <v>720</v>
      </c>
      <c r="B616" t="s">
        <v>88</v>
      </c>
      <c r="C616" t="s">
        <v>302</v>
      </c>
      <c r="D616" t="s">
        <v>2271</v>
      </c>
      <c r="E616" t="s">
        <v>2260</v>
      </c>
      <c r="F616" s="1">
        <v>2199.87</v>
      </c>
      <c r="G616" s="1">
        <v>1979.27</v>
      </c>
      <c r="H616" s="1">
        <v>1602.57</v>
      </c>
      <c r="J616"/>
      <c r="K616"/>
    </row>
    <row r="617" spans="1:11" x14ac:dyDescent="0.3">
      <c r="A617" t="s">
        <v>720</v>
      </c>
      <c r="B617" t="s">
        <v>88</v>
      </c>
      <c r="C617" t="s">
        <v>364</v>
      </c>
      <c r="D617" t="s">
        <v>2272</v>
      </c>
      <c r="E617" t="s">
        <v>2260</v>
      </c>
      <c r="F617" s="1">
        <v>1251.45</v>
      </c>
      <c r="G617" s="1">
        <v>1816.57</v>
      </c>
      <c r="H617" s="1">
        <v>1044.55</v>
      </c>
      <c r="J617"/>
      <c r="K617"/>
    </row>
    <row r="618" spans="1:11" x14ac:dyDescent="0.3">
      <c r="A618" t="s">
        <v>720</v>
      </c>
      <c r="B618" t="s">
        <v>88</v>
      </c>
      <c r="C618" t="s">
        <v>360</v>
      </c>
      <c r="D618" t="s">
        <v>2273</v>
      </c>
      <c r="E618" t="s">
        <v>2260</v>
      </c>
      <c r="F618" s="1">
        <v>4512.05</v>
      </c>
      <c r="G618" s="1">
        <v>4360.76</v>
      </c>
      <c r="H618" s="1">
        <v>3765.2</v>
      </c>
      <c r="J618"/>
      <c r="K618"/>
    </row>
    <row r="619" spans="1:11" x14ac:dyDescent="0.3">
      <c r="A619" t="s">
        <v>720</v>
      </c>
      <c r="B619" t="s">
        <v>88</v>
      </c>
      <c r="C619" t="s">
        <v>16</v>
      </c>
      <c r="D619" t="s">
        <v>490</v>
      </c>
      <c r="E619" t="s">
        <v>2260</v>
      </c>
      <c r="F619" s="1">
        <v>0</v>
      </c>
      <c r="G619" s="1">
        <v>0</v>
      </c>
      <c r="H619" s="1">
        <v>0</v>
      </c>
      <c r="J619"/>
      <c r="K619"/>
    </row>
    <row r="620" spans="1:11" x14ac:dyDescent="0.3">
      <c r="A620" t="s">
        <v>720</v>
      </c>
      <c r="B620" t="s">
        <v>88</v>
      </c>
      <c r="C620" t="s">
        <v>361</v>
      </c>
      <c r="D620" t="s">
        <v>2274</v>
      </c>
      <c r="E620" t="s">
        <v>2275</v>
      </c>
      <c r="F620" s="1">
        <v>0.32</v>
      </c>
      <c r="G620" s="1">
        <v>0.64</v>
      </c>
      <c r="J620"/>
      <c r="K620"/>
    </row>
    <row r="621" spans="1:11" x14ac:dyDescent="0.3">
      <c r="A621" t="s">
        <v>720</v>
      </c>
      <c r="B621" t="s">
        <v>88</v>
      </c>
      <c r="C621" t="s">
        <v>222</v>
      </c>
      <c r="D621" t="s">
        <v>2276</v>
      </c>
      <c r="E621" t="s">
        <v>2275</v>
      </c>
      <c r="F621" s="1">
        <v>97.67</v>
      </c>
      <c r="G621" s="1">
        <v>122.36</v>
      </c>
      <c r="H621" s="1">
        <v>93.69</v>
      </c>
      <c r="J621"/>
      <c r="K621"/>
    </row>
    <row r="622" spans="1:11" x14ac:dyDescent="0.3">
      <c r="A622" t="s">
        <v>720</v>
      </c>
      <c r="B622" t="s">
        <v>88</v>
      </c>
      <c r="C622" t="s">
        <v>304</v>
      </c>
      <c r="D622" t="s">
        <v>2277</v>
      </c>
      <c r="E622" t="s">
        <v>2275</v>
      </c>
      <c r="F622" s="1">
        <v>295</v>
      </c>
      <c r="J622"/>
      <c r="K622"/>
    </row>
    <row r="623" spans="1:11" x14ac:dyDescent="0.3">
      <c r="A623" t="s">
        <v>720</v>
      </c>
      <c r="B623" t="s">
        <v>88</v>
      </c>
      <c r="C623" t="s">
        <v>54</v>
      </c>
      <c r="D623" t="s">
        <v>491</v>
      </c>
      <c r="E623" t="s">
        <v>2275</v>
      </c>
      <c r="F623" s="1">
        <v>5118</v>
      </c>
      <c r="G623" s="1">
        <v>5745</v>
      </c>
      <c r="H623" s="1">
        <v>4917</v>
      </c>
      <c r="J623"/>
      <c r="K623"/>
    </row>
    <row r="624" spans="1:11" x14ac:dyDescent="0.3">
      <c r="A624" t="s">
        <v>720</v>
      </c>
      <c r="B624" t="s">
        <v>88</v>
      </c>
      <c r="C624" t="s">
        <v>337</v>
      </c>
      <c r="D624" t="s">
        <v>2278</v>
      </c>
      <c r="E624" t="s">
        <v>2275</v>
      </c>
      <c r="F624" s="1">
        <v>75.66</v>
      </c>
      <c r="J624"/>
      <c r="K624"/>
    </row>
    <row r="625" spans="1:11" x14ac:dyDescent="0.3">
      <c r="A625" t="s">
        <v>720</v>
      </c>
      <c r="B625" t="s">
        <v>88</v>
      </c>
      <c r="C625" t="s">
        <v>281</v>
      </c>
      <c r="D625" t="s">
        <v>2279</v>
      </c>
      <c r="E625" t="s">
        <v>2280</v>
      </c>
      <c r="F625" s="1">
        <v>586.83000000000004</v>
      </c>
      <c r="G625" s="1">
        <v>65.23</v>
      </c>
      <c r="H625" s="1">
        <v>73.09</v>
      </c>
      <c r="J625"/>
      <c r="K625"/>
    </row>
    <row r="626" spans="1:11" x14ac:dyDescent="0.3">
      <c r="A626" t="s">
        <v>720</v>
      </c>
      <c r="B626" t="s">
        <v>88</v>
      </c>
      <c r="C626" t="s">
        <v>282</v>
      </c>
      <c r="D626" t="s">
        <v>2281</v>
      </c>
      <c r="E626" t="s">
        <v>2280</v>
      </c>
      <c r="F626" s="1">
        <v>253.55</v>
      </c>
      <c r="G626" s="1">
        <v>358.9</v>
      </c>
      <c r="H626" s="1">
        <v>600.23</v>
      </c>
      <c r="J626"/>
      <c r="K626"/>
    </row>
    <row r="627" spans="1:11" x14ac:dyDescent="0.3">
      <c r="A627" t="s">
        <v>720</v>
      </c>
      <c r="B627" t="s">
        <v>88</v>
      </c>
      <c r="C627" t="s">
        <v>283</v>
      </c>
      <c r="D627" t="s">
        <v>2282</v>
      </c>
      <c r="E627" t="s">
        <v>2280</v>
      </c>
      <c r="G627" s="1">
        <v>24</v>
      </c>
      <c r="J627"/>
      <c r="K627"/>
    </row>
    <row r="628" spans="1:11" x14ac:dyDescent="0.3">
      <c r="A628" t="s">
        <v>720</v>
      </c>
      <c r="B628" t="s">
        <v>88</v>
      </c>
      <c r="C628" t="s">
        <v>284</v>
      </c>
      <c r="D628" t="s">
        <v>2283</v>
      </c>
      <c r="E628" t="s">
        <v>2280</v>
      </c>
      <c r="F628" s="1">
        <v>411.6</v>
      </c>
      <c r="G628" s="1">
        <v>0</v>
      </c>
      <c r="H628" s="1">
        <v>2459.9299999999998</v>
      </c>
      <c r="J628"/>
      <c r="K628"/>
    </row>
    <row r="629" spans="1:11" x14ac:dyDescent="0.3">
      <c r="A629" t="s">
        <v>720</v>
      </c>
      <c r="B629" t="s">
        <v>88</v>
      </c>
      <c r="C629" t="s">
        <v>375</v>
      </c>
      <c r="D629" t="s">
        <v>2284</v>
      </c>
      <c r="E629" t="s">
        <v>2280</v>
      </c>
      <c r="H629" s="1">
        <v>58.33</v>
      </c>
      <c r="J629"/>
      <c r="K629"/>
    </row>
    <row r="630" spans="1:11" x14ac:dyDescent="0.3">
      <c r="A630" t="s">
        <v>720</v>
      </c>
      <c r="B630" t="s">
        <v>88</v>
      </c>
      <c r="C630" t="s">
        <v>376</v>
      </c>
      <c r="D630" t="s">
        <v>2285</v>
      </c>
      <c r="E630" t="s">
        <v>2280</v>
      </c>
      <c r="H630" s="1">
        <v>68.45</v>
      </c>
      <c r="J630"/>
      <c r="K630"/>
    </row>
    <row r="631" spans="1:11" x14ac:dyDescent="0.3">
      <c r="A631" t="s">
        <v>720</v>
      </c>
      <c r="B631" t="s">
        <v>88</v>
      </c>
      <c r="C631" t="s">
        <v>291</v>
      </c>
      <c r="D631" t="s">
        <v>2286</v>
      </c>
      <c r="E631" t="s">
        <v>2280</v>
      </c>
      <c r="H631" s="1">
        <v>1531</v>
      </c>
      <c r="J631"/>
      <c r="K631"/>
    </row>
    <row r="632" spans="1:11" x14ac:dyDescent="0.3">
      <c r="A632" t="s">
        <v>720</v>
      </c>
      <c r="B632" t="s">
        <v>88</v>
      </c>
      <c r="C632" t="s">
        <v>292</v>
      </c>
      <c r="D632" t="s">
        <v>2287</v>
      </c>
      <c r="E632" t="s">
        <v>2280</v>
      </c>
      <c r="H632" s="1">
        <v>74.75</v>
      </c>
      <c r="J632"/>
      <c r="K632"/>
    </row>
    <row r="633" spans="1:11" x14ac:dyDescent="0.3">
      <c r="A633" t="s">
        <v>720</v>
      </c>
      <c r="B633" t="s">
        <v>88</v>
      </c>
      <c r="C633" t="s">
        <v>293</v>
      </c>
      <c r="D633" t="s">
        <v>2288</v>
      </c>
      <c r="E633" t="s">
        <v>2280</v>
      </c>
      <c r="H633" s="1">
        <v>-493.17</v>
      </c>
      <c r="J633"/>
      <c r="K633"/>
    </row>
    <row r="634" spans="1:11" x14ac:dyDescent="0.3">
      <c r="A634" t="s">
        <v>720</v>
      </c>
      <c r="B634" t="s">
        <v>88</v>
      </c>
      <c r="C634" t="s">
        <v>20</v>
      </c>
      <c r="D634" t="s">
        <v>492</v>
      </c>
      <c r="E634" t="s">
        <v>2280</v>
      </c>
      <c r="F634" s="1">
        <v>0</v>
      </c>
      <c r="G634" s="1">
        <v>0</v>
      </c>
      <c r="H634" s="1">
        <v>0</v>
      </c>
      <c r="J634"/>
      <c r="K634"/>
    </row>
    <row r="635" spans="1:11" x14ac:dyDescent="0.3">
      <c r="A635" t="s">
        <v>720</v>
      </c>
      <c r="B635" t="s">
        <v>88</v>
      </c>
      <c r="C635" t="s">
        <v>344</v>
      </c>
      <c r="D635" t="s">
        <v>2289</v>
      </c>
      <c r="E635" t="s">
        <v>2290</v>
      </c>
      <c r="H635" s="1">
        <v>96.05</v>
      </c>
      <c r="J635"/>
      <c r="K635"/>
    </row>
    <row r="636" spans="1:11" x14ac:dyDescent="0.3">
      <c r="A636" t="s">
        <v>720</v>
      </c>
      <c r="B636" t="s">
        <v>88</v>
      </c>
      <c r="C636" t="s">
        <v>295</v>
      </c>
      <c r="D636" t="s">
        <v>2291</v>
      </c>
      <c r="E636" t="s">
        <v>2292</v>
      </c>
      <c r="F636" s="1">
        <v>19</v>
      </c>
      <c r="H636" s="1">
        <v>6.49</v>
      </c>
      <c r="J636"/>
      <c r="K636"/>
    </row>
    <row r="637" spans="1:11" x14ac:dyDescent="0.3">
      <c r="A637" t="s">
        <v>720</v>
      </c>
      <c r="B637" t="s">
        <v>88</v>
      </c>
      <c r="C637" t="s">
        <v>298</v>
      </c>
      <c r="D637" t="s">
        <v>2293</v>
      </c>
      <c r="E637" t="s">
        <v>2292</v>
      </c>
      <c r="G637" s="1">
        <v>168</v>
      </c>
      <c r="H637" s="1">
        <v>308.5</v>
      </c>
      <c r="J637"/>
      <c r="K637"/>
    </row>
    <row r="638" spans="1:11" x14ac:dyDescent="0.3">
      <c r="A638" t="s">
        <v>720</v>
      </c>
      <c r="B638" t="s">
        <v>88</v>
      </c>
      <c r="C638" t="s">
        <v>28</v>
      </c>
      <c r="D638" t="s">
        <v>493</v>
      </c>
      <c r="E638" t="s">
        <v>2292</v>
      </c>
      <c r="F638" s="1">
        <v>0</v>
      </c>
      <c r="G638" s="1">
        <v>0</v>
      </c>
      <c r="H638" s="1">
        <v>0</v>
      </c>
      <c r="J638"/>
      <c r="K638"/>
    </row>
    <row r="639" spans="1:11" x14ac:dyDescent="0.3">
      <c r="A639" t="s">
        <v>720</v>
      </c>
      <c r="B639" t="s">
        <v>90</v>
      </c>
      <c r="C639" t="s">
        <v>154</v>
      </c>
      <c r="D639" t="s">
        <v>2294</v>
      </c>
      <c r="E639" t="s">
        <v>2295</v>
      </c>
      <c r="F639" s="1">
        <v>100</v>
      </c>
      <c r="J639"/>
      <c r="K639"/>
    </row>
    <row r="640" spans="1:11" x14ac:dyDescent="0.3">
      <c r="A640" t="s">
        <v>720</v>
      </c>
      <c r="B640" t="s">
        <v>90</v>
      </c>
      <c r="C640" t="s">
        <v>270</v>
      </c>
      <c r="D640" t="s">
        <v>2296</v>
      </c>
      <c r="E640" t="s">
        <v>2295</v>
      </c>
      <c r="F640" s="1">
        <v>12</v>
      </c>
      <c r="H640" s="1">
        <v>33.08</v>
      </c>
      <c r="J640"/>
      <c r="K640"/>
    </row>
    <row r="641" spans="1:12" x14ac:dyDescent="0.3">
      <c r="A641" t="s">
        <v>720</v>
      </c>
      <c r="B641" t="s">
        <v>90</v>
      </c>
      <c r="C641" t="s">
        <v>11</v>
      </c>
      <c r="D641" t="s">
        <v>494</v>
      </c>
      <c r="E641" t="s">
        <v>2295</v>
      </c>
      <c r="F641" s="1">
        <v>0</v>
      </c>
      <c r="G641" s="1">
        <v>0</v>
      </c>
      <c r="H641" s="1">
        <v>0</v>
      </c>
      <c r="J641"/>
      <c r="K641"/>
    </row>
    <row r="642" spans="1:12" x14ac:dyDescent="0.3">
      <c r="A642" t="s">
        <v>720</v>
      </c>
      <c r="B642" t="s">
        <v>90</v>
      </c>
      <c r="C642" t="s">
        <v>272</v>
      </c>
      <c r="D642" t="s">
        <v>2297</v>
      </c>
      <c r="E642" t="s">
        <v>2298</v>
      </c>
      <c r="H642" s="1">
        <v>16.09</v>
      </c>
      <c r="J642"/>
      <c r="K642"/>
    </row>
    <row r="643" spans="1:12" x14ac:dyDescent="0.3">
      <c r="A643" t="s">
        <v>720</v>
      </c>
      <c r="B643" t="s">
        <v>90</v>
      </c>
      <c r="C643" t="s">
        <v>273</v>
      </c>
      <c r="D643" t="s">
        <v>2299</v>
      </c>
      <c r="E643" t="s">
        <v>2298</v>
      </c>
      <c r="F643" s="1">
        <v>392.26</v>
      </c>
      <c r="G643" s="1">
        <v>299.99</v>
      </c>
      <c r="J643"/>
      <c r="K643"/>
    </row>
    <row r="644" spans="1:12" x14ac:dyDescent="0.3">
      <c r="A644" t="s">
        <v>720</v>
      </c>
      <c r="B644" t="s">
        <v>90</v>
      </c>
      <c r="C644" t="s">
        <v>184</v>
      </c>
      <c r="D644" t="s">
        <v>2300</v>
      </c>
      <c r="E644" t="s">
        <v>2298</v>
      </c>
      <c r="F644" s="1">
        <v>229.33</v>
      </c>
      <c r="G644" s="1">
        <v>517.23</v>
      </c>
      <c r="H644" s="1">
        <v>191.04</v>
      </c>
      <c r="J644"/>
      <c r="K644"/>
    </row>
    <row r="645" spans="1:12" x14ac:dyDescent="0.3">
      <c r="A645" t="s">
        <v>720</v>
      </c>
      <c r="B645" t="s">
        <v>90</v>
      </c>
      <c r="C645" t="s">
        <v>275</v>
      </c>
      <c r="D645" t="s">
        <v>2301</v>
      </c>
      <c r="E645" t="s">
        <v>2298</v>
      </c>
      <c r="F645" s="1">
        <v>42.18</v>
      </c>
      <c r="G645" s="1">
        <v>9.94</v>
      </c>
      <c r="H645" s="1">
        <v>27.61</v>
      </c>
      <c r="J645"/>
      <c r="K645"/>
    </row>
    <row r="646" spans="1:12" x14ac:dyDescent="0.3">
      <c r="A646" t="s">
        <v>720</v>
      </c>
      <c r="B646" t="s">
        <v>90</v>
      </c>
      <c r="C646" t="s">
        <v>276</v>
      </c>
      <c r="D646" t="s">
        <v>2302</v>
      </c>
      <c r="E646" t="s">
        <v>2298</v>
      </c>
      <c r="F646" s="1">
        <v>274.95</v>
      </c>
      <c r="G646" s="1">
        <v>0</v>
      </c>
      <c r="J646"/>
      <c r="K646"/>
    </row>
    <row r="647" spans="1:12" x14ac:dyDescent="0.3">
      <c r="A647" t="s">
        <v>720</v>
      </c>
      <c r="B647" t="s">
        <v>90</v>
      </c>
      <c r="C647" t="s">
        <v>277</v>
      </c>
      <c r="D647" t="s">
        <v>2303</v>
      </c>
      <c r="E647" t="s">
        <v>2298</v>
      </c>
      <c r="F647" s="1">
        <v>0</v>
      </c>
      <c r="G647" s="1">
        <v>0</v>
      </c>
      <c r="H647" s="1">
        <v>0</v>
      </c>
      <c r="J647"/>
      <c r="K647"/>
    </row>
    <row r="648" spans="1:12" x14ac:dyDescent="0.3">
      <c r="A648" t="s">
        <v>720</v>
      </c>
      <c r="B648" t="s">
        <v>90</v>
      </c>
      <c r="C648" t="s">
        <v>302</v>
      </c>
      <c r="D648" t="s">
        <v>2304</v>
      </c>
      <c r="E648" t="s">
        <v>2298</v>
      </c>
      <c r="F648" s="1">
        <v>950.23</v>
      </c>
      <c r="G648" s="1">
        <v>552.1</v>
      </c>
      <c r="H648" s="1">
        <v>305.75</v>
      </c>
      <c r="J648"/>
      <c r="K648"/>
    </row>
    <row r="649" spans="1:12" x14ac:dyDescent="0.3">
      <c r="A649" t="s">
        <v>720</v>
      </c>
      <c r="B649" t="s">
        <v>90</v>
      </c>
      <c r="C649" t="s">
        <v>364</v>
      </c>
      <c r="D649" t="s">
        <v>2305</v>
      </c>
      <c r="E649" t="s">
        <v>2298</v>
      </c>
      <c r="F649" s="1">
        <v>253.88</v>
      </c>
      <c r="G649" s="1">
        <v>344.91</v>
      </c>
      <c r="H649" s="1">
        <v>550.63</v>
      </c>
      <c r="J649"/>
      <c r="K649"/>
    </row>
    <row r="650" spans="1:12" x14ac:dyDescent="0.3">
      <c r="A650" t="s">
        <v>720</v>
      </c>
      <c r="B650" t="s">
        <v>90</v>
      </c>
      <c r="C650" t="s">
        <v>360</v>
      </c>
      <c r="D650" t="s">
        <v>2306</v>
      </c>
      <c r="E650" t="s">
        <v>2298</v>
      </c>
      <c r="F650" s="1">
        <v>1088.25</v>
      </c>
      <c r="G650" s="1">
        <v>965.78</v>
      </c>
      <c r="H650" s="1">
        <v>1928.7</v>
      </c>
      <c r="J650"/>
      <c r="K650"/>
    </row>
    <row r="651" spans="1:12" x14ac:dyDescent="0.3">
      <c r="A651" t="s">
        <v>720</v>
      </c>
      <c r="B651" t="s">
        <v>90</v>
      </c>
      <c r="C651" t="s">
        <v>16</v>
      </c>
      <c r="D651" t="s">
        <v>495</v>
      </c>
      <c r="E651" t="s">
        <v>2298</v>
      </c>
      <c r="F651" s="1">
        <v>0</v>
      </c>
      <c r="G651" s="1">
        <v>0</v>
      </c>
      <c r="H651" s="1">
        <v>0</v>
      </c>
      <c r="J651"/>
      <c r="K651"/>
    </row>
    <row r="652" spans="1:12" x14ac:dyDescent="0.3">
      <c r="A652" t="s">
        <v>720</v>
      </c>
      <c r="B652" t="s">
        <v>90</v>
      </c>
      <c r="C652" t="s">
        <v>222</v>
      </c>
      <c r="D652" t="s">
        <v>2307</v>
      </c>
      <c r="E652" t="s">
        <v>2308</v>
      </c>
      <c r="F652" s="1">
        <v>138.55000000000001</v>
      </c>
      <c r="G652" s="1">
        <v>16.41</v>
      </c>
      <c r="H652" s="1">
        <v>14.15</v>
      </c>
      <c r="J652"/>
      <c r="K652"/>
      <c r="L652"/>
    </row>
    <row r="653" spans="1:12" x14ac:dyDescent="0.3">
      <c r="A653" t="s">
        <v>720</v>
      </c>
      <c r="B653" t="s">
        <v>90</v>
      </c>
      <c r="C653" t="s">
        <v>18</v>
      </c>
      <c r="D653" t="s">
        <v>496</v>
      </c>
      <c r="E653" t="s">
        <v>2308</v>
      </c>
      <c r="F653" s="1">
        <v>0</v>
      </c>
      <c r="G653" s="1">
        <v>0</v>
      </c>
      <c r="H653" s="1">
        <v>0</v>
      </c>
      <c r="J653"/>
      <c r="K653"/>
    </row>
    <row r="654" spans="1:12" x14ac:dyDescent="0.3">
      <c r="A654" t="s">
        <v>720</v>
      </c>
      <c r="B654" t="s">
        <v>90</v>
      </c>
      <c r="C654" t="s">
        <v>54</v>
      </c>
      <c r="D654" t="s">
        <v>2309</v>
      </c>
      <c r="E654" t="s">
        <v>2308</v>
      </c>
      <c r="F654" s="1">
        <v>1920</v>
      </c>
      <c r="G654" s="1">
        <v>2772</v>
      </c>
      <c r="H654" s="1">
        <v>2541</v>
      </c>
      <c r="J654"/>
      <c r="K654"/>
    </row>
    <row r="655" spans="1:12" x14ac:dyDescent="0.3">
      <c r="A655" t="s">
        <v>720</v>
      </c>
      <c r="B655" t="s">
        <v>90</v>
      </c>
      <c r="C655" t="s">
        <v>337</v>
      </c>
      <c r="D655" t="s">
        <v>2310</v>
      </c>
      <c r="E655" t="s">
        <v>2308</v>
      </c>
      <c r="F655" s="1">
        <v>0.28999999999999998</v>
      </c>
      <c r="J655"/>
      <c r="K655"/>
    </row>
    <row r="656" spans="1:12" x14ac:dyDescent="0.3">
      <c r="A656" t="s">
        <v>720</v>
      </c>
      <c r="B656" t="s">
        <v>90</v>
      </c>
      <c r="C656" t="s">
        <v>282</v>
      </c>
      <c r="D656" t="s">
        <v>2311</v>
      </c>
      <c r="E656" t="s">
        <v>2312</v>
      </c>
      <c r="F656" s="1">
        <v>424.23</v>
      </c>
      <c r="G656" s="1">
        <v>283.27999999999997</v>
      </c>
      <c r="H656" s="1">
        <v>154</v>
      </c>
      <c r="J656"/>
      <c r="K656"/>
    </row>
    <row r="657" spans="1:12" x14ac:dyDescent="0.3">
      <c r="A657" t="s">
        <v>720</v>
      </c>
      <c r="B657" t="s">
        <v>90</v>
      </c>
      <c r="C657" t="s">
        <v>290</v>
      </c>
      <c r="D657" t="s">
        <v>2313</v>
      </c>
      <c r="E657" t="s">
        <v>2312</v>
      </c>
      <c r="F657" s="1">
        <v>132.76</v>
      </c>
      <c r="J657"/>
      <c r="K657"/>
    </row>
    <row r="658" spans="1:12" x14ac:dyDescent="0.3">
      <c r="A658" t="s">
        <v>720</v>
      </c>
      <c r="B658" t="s">
        <v>90</v>
      </c>
      <c r="C658" t="s">
        <v>293</v>
      </c>
      <c r="D658" t="s">
        <v>2314</v>
      </c>
      <c r="E658" t="s">
        <v>2312</v>
      </c>
      <c r="F658" s="1">
        <v>236.03</v>
      </c>
      <c r="J658"/>
      <c r="K658"/>
    </row>
    <row r="659" spans="1:12" x14ac:dyDescent="0.3">
      <c r="A659" t="s">
        <v>720</v>
      </c>
      <c r="B659" t="s">
        <v>90</v>
      </c>
      <c r="C659" t="s">
        <v>20</v>
      </c>
      <c r="D659" t="s">
        <v>497</v>
      </c>
      <c r="E659" t="s">
        <v>2312</v>
      </c>
      <c r="F659" s="1">
        <v>0</v>
      </c>
      <c r="G659" s="1">
        <v>0</v>
      </c>
      <c r="H659" s="1">
        <v>0</v>
      </c>
      <c r="J659"/>
      <c r="K659"/>
    </row>
    <row r="660" spans="1:12" x14ac:dyDescent="0.3">
      <c r="A660" t="s">
        <v>720</v>
      </c>
      <c r="B660" t="s">
        <v>90</v>
      </c>
      <c r="C660" t="s">
        <v>344</v>
      </c>
      <c r="D660" t="s">
        <v>2315</v>
      </c>
      <c r="E660" t="s">
        <v>2316</v>
      </c>
      <c r="H660" s="1">
        <v>76.84</v>
      </c>
      <c r="J660"/>
      <c r="K660"/>
    </row>
    <row r="661" spans="1:12" x14ac:dyDescent="0.3">
      <c r="A661" t="s">
        <v>720</v>
      </c>
      <c r="B661" t="s">
        <v>90</v>
      </c>
      <c r="C661" t="s">
        <v>158</v>
      </c>
      <c r="D661" t="s">
        <v>2317</v>
      </c>
      <c r="E661" t="s">
        <v>2318</v>
      </c>
      <c r="G661" s="1">
        <v>15</v>
      </c>
      <c r="J661"/>
      <c r="K661"/>
    </row>
    <row r="662" spans="1:12" x14ac:dyDescent="0.3">
      <c r="A662" t="s">
        <v>720</v>
      </c>
      <c r="B662" t="s">
        <v>90</v>
      </c>
      <c r="C662" t="s">
        <v>295</v>
      </c>
      <c r="D662" t="s">
        <v>2319</v>
      </c>
      <c r="E662" t="s">
        <v>2318</v>
      </c>
      <c r="H662" s="1">
        <v>39.950000000000003</v>
      </c>
      <c r="J662"/>
      <c r="K662"/>
    </row>
    <row r="663" spans="1:12" x14ac:dyDescent="0.3">
      <c r="A663" t="s">
        <v>720</v>
      </c>
      <c r="B663" t="s">
        <v>90</v>
      </c>
      <c r="C663" t="s">
        <v>306</v>
      </c>
      <c r="D663" t="s">
        <v>2320</v>
      </c>
      <c r="E663" t="s">
        <v>2318</v>
      </c>
      <c r="H663" s="1">
        <v>689.9</v>
      </c>
      <c r="J663"/>
      <c r="K663"/>
    </row>
    <row r="664" spans="1:12" x14ac:dyDescent="0.3">
      <c r="A664" t="s">
        <v>720</v>
      </c>
      <c r="B664" t="s">
        <v>90</v>
      </c>
      <c r="C664" t="s">
        <v>28</v>
      </c>
      <c r="D664" t="s">
        <v>498</v>
      </c>
      <c r="E664" t="s">
        <v>2318</v>
      </c>
      <c r="F664" s="1">
        <v>0</v>
      </c>
      <c r="G664" s="1">
        <v>0</v>
      </c>
      <c r="H664" s="1">
        <v>0</v>
      </c>
      <c r="J664"/>
      <c r="K664"/>
    </row>
    <row r="665" spans="1:12" x14ac:dyDescent="0.3">
      <c r="A665" t="s">
        <v>720</v>
      </c>
      <c r="B665" t="s">
        <v>92</v>
      </c>
      <c r="C665" t="s">
        <v>154</v>
      </c>
      <c r="D665" t="s">
        <v>2323</v>
      </c>
      <c r="E665" t="s">
        <v>2324</v>
      </c>
      <c r="G665" s="1">
        <v>915</v>
      </c>
      <c r="H665" s="1">
        <v>140</v>
      </c>
      <c r="J665"/>
      <c r="K665"/>
    </row>
    <row r="666" spans="1:12" x14ac:dyDescent="0.3">
      <c r="A666" t="s">
        <v>720</v>
      </c>
      <c r="B666" t="s">
        <v>92</v>
      </c>
      <c r="C666" t="s">
        <v>377</v>
      </c>
      <c r="D666" t="s">
        <v>2325</v>
      </c>
      <c r="E666" t="s">
        <v>2324</v>
      </c>
      <c r="G666" s="1">
        <v>3902.5</v>
      </c>
      <c r="J666"/>
      <c r="K666"/>
    </row>
    <row r="667" spans="1:12" x14ac:dyDescent="0.3">
      <c r="A667" t="s">
        <v>720</v>
      </c>
      <c r="B667" t="s">
        <v>92</v>
      </c>
      <c r="C667" t="s">
        <v>270</v>
      </c>
      <c r="D667" t="s">
        <v>2326</v>
      </c>
      <c r="E667" t="s">
        <v>2324</v>
      </c>
      <c r="F667" s="1">
        <v>480</v>
      </c>
      <c r="J667"/>
      <c r="K667"/>
    </row>
    <row r="668" spans="1:12" x14ac:dyDescent="0.3">
      <c r="A668" t="s">
        <v>720</v>
      </c>
      <c r="B668" t="s">
        <v>92</v>
      </c>
      <c r="C668" t="s">
        <v>11</v>
      </c>
      <c r="D668" t="s">
        <v>499</v>
      </c>
      <c r="E668" t="s">
        <v>2324</v>
      </c>
      <c r="F668" s="1">
        <v>0</v>
      </c>
      <c r="G668" s="1">
        <v>0</v>
      </c>
      <c r="H668" s="1">
        <v>0</v>
      </c>
      <c r="J668"/>
      <c r="K668"/>
    </row>
    <row r="669" spans="1:12" x14ac:dyDescent="0.3">
      <c r="A669" t="s">
        <v>720</v>
      </c>
      <c r="B669" t="s">
        <v>92</v>
      </c>
      <c r="C669" t="s">
        <v>355</v>
      </c>
      <c r="D669" t="s">
        <v>2327</v>
      </c>
      <c r="E669" t="s">
        <v>2328</v>
      </c>
      <c r="F669" s="1">
        <v>1800</v>
      </c>
      <c r="J669"/>
      <c r="K669"/>
    </row>
    <row r="670" spans="1:12" x14ac:dyDescent="0.3">
      <c r="A670" t="s">
        <v>720</v>
      </c>
      <c r="B670" t="s">
        <v>92</v>
      </c>
      <c r="C670" t="s">
        <v>271</v>
      </c>
      <c r="D670" t="s">
        <v>2329</v>
      </c>
      <c r="E670" t="s">
        <v>2328</v>
      </c>
      <c r="H670" s="1">
        <v>481.2</v>
      </c>
      <c r="J670"/>
      <c r="K670"/>
    </row>
    <row r="671" spans="1:12" x14ac:dyDescent="0.3">
      <c r="A671" t="s">
        <v>720</v>
      </c>
      <c r="B671" t="s">
        <v>92</v>
      </c>
      <c r="C671" t="s">
        <v>272</v>
      </c>
      <c r="D671" t="s">
        <v>2330</v>
      </c>
      <c r="E671" t="s">
        <v>2328</v>
      </c>
      <c r="F671" s="1">
        <v>4948.57</v>
      </c>
      <c r="G671" s="1">
        <v>3917.59</v>
      </c>
      <c r="H671" s="1">
        <v>1893.25</v>
      </c>
      <c r="J671"/>
      <c r="K671"/>
    </row>
    <row r="672" spans="1:12" x14ac:dyDescent="0.3">
      <c r="A672" t="s">
        <v>720</v>
      </c>
      <c r="B672" t="s">
        <v>92</v>
      </c>
      <c r="C672" t="s">
        <v>352</v>
      </c>
      <c r="D672" t="s">
        <v>2331</v>
      </c>
      <c r="E672" t="s">
        <v>2328</v>
      </c>
      <c r="H672" s="1">
        <v>298.98</v>
      </c>
      <c r="J672"/>
      <c r="K672"/>
      <c r="L672"/>
    </row>
    <row r="673" spans="1:11" x14ac:dyDescent="0.3">
      <c r="A673" t="s">
        <v>720</v>
      </c>
      <c r="B673" t="s">
        <v>92</v>
      </c>
      <c r="C673" t="s">
        <v>273</v>
      </c>
      <c r="D673" t="s">
        <v>2332</v>
      </c>
      <c r="E673" t="s">
        <v>2328</v>
      </c>
      <c r="F673" s="1">
        <v>722.11</v>
      </c>
      <c r="G673" s="1">
        <v>655.35</v>
      </c>
      <c r="H673" s="1">
        <v>8269.82</v>
      </c>
      <c r="J673"/>
      <c r="K673"/>
    </row>
    <row r="674" spans="1:11" x14ac:dyDescent="0.3">
      <c r="A674" t="s">
        <v>720</v>
      </c>
      <c r="B674" t="s">
        <v>92</v>
      </c>
      <c r="C674" t="s">
        <v>378</v>
      </c>
      <c r="D674" t="s">
        <v>2333</v>
      </c>
      <c r="E674" t="s">
        <v>2328</v>
      </c>
      <c r="H674" s="1">
        <v>270</v>
      </c>
      <c r="J674"/>
      <c r="K674"/>
    </row>
    <row r="675" spans="1:11" x14ac:dyDescent="0.3">
      <c r="A675" t="s">
        <v>720</v>
      </c>
      <c r="B675" t="s">
        <v>92</v>
      </c>
      <c r="C675" t="s">
        <v>332</v>
      </c>
      <c r="D675" t="s">
        <v>2334</v>
      </c>
      <c r="E675" t="s">
        <v>2328</v>
      </c>
      <c r="G675" s="1">
        <v>94.05</v>
      </c>
      <c r="J675"/>
      <c r="K675"/>
    </row>
    <row r="676" spans="1:11" x14ac:dyDescent="0.3">
      <c r="A676" t="s">
        <v>720</v>
      </c>
      <c r="B676" t="s">
        <v>92</v>
      </c>
      <c r="C676" t="s">
        <v>184</v>
      </c>
      <c r="D676" t="s">
        <v>2335</v>
      </c>
      <c r="E676" t="s">
        <v>2328</v>
      </c>
      <c r="F676" s="1">
        <v>110.7</v>
      </c>
      <c r="G676" s="1">
        <v>4725.03</v>
      </c>
      <c r="J676"/>
      <c r="K676"/>
    </row>
    <row r="677" spans="1:11" x14ac:dyDescent="0.3">
      <c r="A677" t="s">
        <v>720</v>
      </c>
      <c r="B677" t="s">
        <v>92</v>
      </c>
      <c r="C677" t="s">
        <v>333</v>
      </c>
      <c r="D677" t="s">
        <v>2336</v>
      </c>
      <c r="E677" t="s">
        <v>2328</v>
      </c>
      <c r="F677" s="1">
        <v>66.010000000000005</v>
      </c>
      <c r="J677"/>
      <c r="K677"/>
    </row>
    <row r="678" spans="1:11" x14ac:dyDescent="0.3">
      <c r="A678" t="s">
        <v>720</v>
      </c>
      <c r="B678" t="s">
        <v>92</v>
      </c>
      <c r="C678" t="s">
        <v>326</v>
      </c>
      <c r="D678" t="s">
        <v>2337</v>
      </c>
      <c r="E678" t="s">
        <v>2328</v>
      </c>
      <c r="F678" s="1">
        <v>22.22</v>
      </c>
      <c r="J678"/>
      <c r="K678"/>
    </row>
    <row r="679" spans="1:11" x14ac:dyDescent="0.3">
      <c r="A679" t="s">
        <v>720</v>
      </c>
      <c r="B679" t="s">
        <v>92</v>
      </c>
      <c r="C679" t="s">
        <v>275</v>
      </c>
      <c r="D679" t="s">
        <v>2338</v>
      </c>
      <c r="E679" t="s">
        <v>2328</v>
      </c>
      <c r="H679" s="1">
        <v>52.5</v>
      </c>
      <c r="J679"/>
      <c r="K679"/>
    </row>
    <row r="680" spans="1:11" x14ac:dyDescent="0.3">
      <c r="A680" t="s">
        <v>720</v>
      </c>
      <c r="B680" t="s">
        <v>92</v>
      </c>
      <c r="C680" t="s">
        <v>335</v>
      </c>
      <c r="D680" t="s">
        <v>2339</v>
      </c>
      <c r="E680" t="s">
        <v>2328</v>
      </c>
      <c r="H680" s="1">
        <v>837.62</v>
      </c>
      <c r="J680"/>
      <c r="K680"/>
    </row>
    <row r="681" spans="1:11" x14ac:dyDescent="0.3">
      <c r="A681" t="s">
        <v>720</v>
      </c>
      <c r="B681" t="s">
        <v>92</v>
      </c>
      <c r="C681" t="s">
        <v>276</v>
      </c>
      <c r="D681" t="s">
        <v>2340</v>
      </c>
      <c r="E681" t="s">
        <v>2328</v>
      </c>
      <c r="F681" s="1">
        <v>56.95</v>
      </c>
      <c r="H681" s="1">
        <v>1011.25</v>
      </c>
      <c r="J681"/>
      <c r="K681"/>
    </row>
    <row r="682" spans="1:11" x14ac:dyDescent="0.3">
      <c r="A682" t="s">
        <v>720</v>
      </c>
      <c r="B682" t="s">
        <v>92</v>
      </c>
      <c r="C682" t="s">
        <v>277</v>
      </c>
      <c r="D682" t="s">
        <v>2341</v>
      </c>
      <c r="E682" t="s">
        <v>2328</v>
      </c>
      <c r="G682" s="1">
        <v>0</v>
      </c>
      <c r="J682"/>
      <c r="K682"/>
    </row>
    <row r="683" spans="1:11" x14ac:dyDescent="0.3">
      <c r="A683" t="s">
        <v>720</v>
      </c>
      <c r="B683" t="s">
        <v>92</v>
      </c>
      <c r="C683" t="s">
        <v>302</v>
      </c>
      <c r="D683" t="s">
        <v>2342</v>
      </c>
      <c r="E683" t="s">
        <v>2328</v>
      </c>
      <c r="F683" s="1">
        <v>550.70000000000005</v>
      </c>
      <c r="G683" s="1">
        <v>910.07</v>
      </c>
      <c r="H683" s="1">
        <v>127.85</v>
      </c>
      <c r="J683"/>
      <c r="K683"/>
    </row>
    <row r="684" spans="1:11" x14ac:dyDescent="0.3">
      <c r="A684" t="s">
        <v>720</v>
      </c>
      <c r="B684" t="s">
        <v>92</v>
      </c>
      <c r="C684" t="s">
        <v>364</v>
      </c>
      <c r="D684" t="s">
        <v>2343</v>
      </c>
      <c r="E684" t="s">
        <v>2328</v>
      </c>
      <c r="F684" s="1">
        <v>347.8</v>
      </c>
      <c r="G684" s="1">
        <v>258.25</v>
      </c>
      <c r="H684" s="1">
        <v>207.85</v>
      </c>
      <c r="J684"/>
      <c r="K684"/>
    </row>
    <row r="685" spans="1:11" x14ac:dyDescent="0.3">
      <c r="A685" t="s">
        <v>720</v>
      </c>
      <c r="B685" t="s">
        <v>92</v>
      </c>
      <c r="C685" t="s">
        <v>360</v>
      </c>
      <c r="D685" t="s">
        <v>2344</v>
      </c>
      <c r="E685" t="s">
        <v>2328</v>
      </c>
      <c r="F685" s="1">
        <v>242.99</v>
      </c>
      <c r="G685" s="1">
        <v>324.68</v>
      </c>
      <c r="H685" s="1">
        <v>335.78</v>
      </c>
      <c r="J685"/>
      <c r="K685"/>
    </row>
    <row r="686" spans="1:11" x14ac:dyDescent="0.3">
      <c r="A686" t="s">
        <v>720</v>
      </c>
      <c r="B686" t="s">
        <v>92</v>
      </c>
      <c r="C686" t="s">
        <v>280</v>
      </c>
      <c r="D686" t="s">
        <v>2345</v>
      </c>
      <c r="E686" t="s">
        <v>2328</v>
      </c>
      <c r="G686" s="1">
        <v>51</v>
      </c>
      <c r="J686"/>
      <c r="K686"/>
    </row>
    <row r="687" spans="1:11" x14ac:dyDescent="0.3">
      <c r="A687" t="s">
        <v>720</v>
      </c>
      <c r="B687" t="s">
        <v>92</v>
      </c>
      <c r="C687" t="s">
        <v>16</v>
      </c>
      <c r="D687" t="s">
        <v>500</v>
      </c>
      <c r="E687" t="s">
        <v>2328</v>
      </c>
      <c r="F687" s="1">
        <v>0</v>
      </c>
      <c r="G687" s="1">
        <v>0</v>
      </c>
      <c r="H687" s="1">
        <v>0</v>
      </c>
      <c r="J687"/>
      <c r="K687"/>
    </row>
    <row r="688" spans="1:11" x14ac:dyDescent="0.3">
      <c r="A688" t="s">
        <v>720</v>
      </c>
      <c r="B688" t="s">
        <v>92</v>
      </c>
      <c r="C688" t="s">
        <v>361</v>
      </c>
      <c r="D688" t="s">
        <v>2346</v>
      </c>
      <c r="E688" t="s">
        <v>2347</v>
      </c>
      <c r="F688" s="1">
        <v>0.16</v>
      </c>
      <c r="J688"/>
      <c r="K688"/>
    </row>
    <row r="689" spans="1:11" x14ac:dyDescent="0.3">
      <c r="A689" t="s">
        <v>720</v>
      </c>
      <c r="B689" t="s">
        <v>92</v>
      </c>
      <c r="C689" t="s">
        <v>222</v>
      </c>
      <c r="D689" t="s">
        <v>2348</v>
      </c>
      <c r="E689" t="s">
        <v>2347</v>
      </c>
      <c r="F689" s="1">
        <v>159.84</v>
      </c>
      <c r="G689" s="1">
        <v>143.88</v>
      </c>
      <c r="H689" s="1">
        <v>545.66</v>
      </c>
      <c r="J689"/>
      <c r="K689"/>
    </row>
    <row r="690" spans="1:11" x14ac:dyDescent="0.3">
      <c r="A690" t="s">
        <v>720</v>
      </c>
      <c r="B690" t="s">
        <v>92</v>
      </c>
      <c r="C690" t="s">
        <v>365</v>
      </c>
      <c r="D690" t="s">
        <v>2349</v>
      </c>
      <c r="E690" t="s">
        <v>2347</v>
      </c>
      <c r="G690" s="1">
        <v>121.78</v>
      </c>
      <c r="J690"/>
      <c r="K690"/>
    </row>
    <row r="691" spans="1:11" x14ac:dyDescent="0.3">
      <c r="A691" t="s">
        <v>720</v>
      </c>
      <c r="B691" t="s">
        <v>92</v>
      </c>
      <c r="C691" t="s">
        <v>366</v>
      </c>
      <c r="D691" t="s">
        <v>2350</v>
      </c>
      <c r="E691" t="s">
        <v>2347</v>
      </c>
      <c r="G691" s="1">
        <v>4057</v>
      </c>
      <c r="J691"/>
      <c r="K691"/>
    </row>
    <row r="692" spans="1:11" x14ac:dyDescent="0.3">
      <c r="A692" t="s">
        <v>720</v>
      </c>
      <c r="B692" t="s">
        <v>92</v>
      </c>
      <c r="C692" t="s">
        <v>18</v>
      </c>
      <c r="D692" t="s">
        <v>501</v>
      </c>
      <c r="E692" t="s">
        <v>2347</v>
      </c>
      <c r="F692" s="1">
        <v>0</v>
      </c>
      <c r="G692" s="1">
        <v>0</v>
      </c>
      <c r="H692" s="1">
        <v>0</v>
      </c>
      <c r="J692"/>
      <c r="K692"/>
    </row>
    <row r="693" spans="1:11" x14ac:dyDescent="0.3">
      <c r="A693" t="s">
        <v>720</v>
      </c>
      <c r="B693" t="s">
        <v>92</v>
      </c>
      <c r="C693" t="s">
        <v>54</v>
      </c>
      <c r="D693" t="s">
        <v>2351</v>
      </c>
      <c r="E693" t="s">
        <v>2347</v>
      </c>
      <c r="F693" s="1">
        <v>2688</v>
      </c>
      <c r="G693" s="1">
        <v>2772</v>
      </c>
      <c r="H693" s="1">
        <v>2541</v>
      </c>
      <c r="J693"/>
      <c r="K693"/>
    </row>
    <row r="694" spans="1:11" x14ac:dyDescent="0.3">
      <c r="A694" t="s">
        <v>720</v>
      </c>
      <c r="B694" t="s">
        <v>92</v>
      </c>
      <c r="C694" t="s">
        <v>337</v>
      </c>
      <c r="D694" t="s">
        <v>2352</v>
      </c>
      <c r="E694" t="s">
        <v>2347</v>
      </c>
      <c r="F694" s="1">
        <v>12.77</v>
      </c>
      <c r="J694"/>
      <c r="K694"/>
    </row>
    <row r="695" spans="1:11" x14ac:dyDescent="0.3">
      <c r="A695" t="s">
        <v>720</v>
      </c>
      <c r="B695" t="s">
        <v>92</v>
      </c>
      <c r="C695" t="s">
        <v>282</v>
      </c>
      <c r="D695" t="s">
        <v>2353</v>
      </c>
      <c r="E695" t="s">
        <v>2354</v>
      </c>
      <c r="F695" s="1">
        <v>830.55</v>
      </c>
      <c r="G695" s="1">
        <v>560.08000000000004</v>
      </c>
      <c r="H695" s="1">
        <v>515.9</v>
      </c>
      <c r="J695"/>
      <c r="K695"/>
    </row>
    <row r="696" spans="1:11" x14ac:dyDescent="0.3">
      <c r="A696" t="s">
        <v>720</v>
      </c>
      <c r="B696" t="s">
        <v>92</v>
      </c>
      <c r="C696" t="s">
        <v>284</v>
      </c>
      <c r="D696" t="s">
        <v>2355</v>
      </c>
      <c r="E696" t="s">
        <v>2354</v>
      </c>
      <c r="G696" s="1">
        <v>112.21</v>
      </c>
      <c r="J696"/>
      <c r="K696"/>
    </row>
    <row r="697" spans="1:11" x14ac:dyDescent="0.3">
      <c r="A697" t="s">
        <v>720</v>
      </c>
      <c r="B697" t="s">
        <v>92</v>
      </c>
      <c r="C697" t="s">
        <v>289</v>
      </c>
      <c r="D697" t="s">
        <v>2356</v>
      </c>
      <c r="E697" t="s">
        <v>2354</v>
      </c>
      <c r="G697" s="1">
        <v>396.66</v>
      </c>
      <c r="J697"/>
      <c r="K697"/>
    </row>
    <row r="698" spans="1:11" x14ac:dyDescent="0.3">
      <c r="A698" t="s">
        <v>720</v>
      </c>
      <c r="B698" t="s">
        <v>92</v>
      </c>
      <c r="C698" t="s">
        <v>376</v>
      </c>
      <c r="D698" t="s">
        <v>2357</v>
      </c>
      <c r="E698" t="s">
        <v>2354</v>
      </c>
      <c r="G698" s="1">
        <v>232</v>
      </c>
      <c r="J698"/>
      <c r="K698"/>
    </row>
    <row r="699" spans="1:11" x14ac:dyDescent="0.3">
      <c r="A699" t="s">
        <v>720</v>
      </c>
      <c r="B699" t="s">
        <v>92</v>
      </c>
      <c r="C699" t="s">
        <v>291</v>
      </c>
      <c r="D699" t="s">
        <v>2358</v>
      </c>
      <c r="E699" t="s">
        <v>2354</v>
      </c>
      <c r="G699" s="1">
        <v>123.27</v>
      </c>
      <c r="J699"/>
      <c r="K699"/>
    </row>
    <row r="700" spans="1:11" x14ac:dyDescent="0.3">
      <c r="A700" t="s">
        <v>720</v>
      </c>
      <c r="B700" t="s">
        <v>92</v>
      </c>
      <c r="C700" t="s">
        <v>293</v>
      </c>
      <c r="D700" t="s">
        <v>2359</v>
      </c>
      <c r="E700" t="s">
        <v>2354</v>
      </c>
      <c r="F700" s="1">
        <v>771.07</v>
      </c>
      <c r="G700" s="1">
        <v>100.58</v>
      </c>
      <c r="H700" s="1">
        <v>1009.07</v>
      </c>
      <c r="J700"/>
      <c r="K700"/>
    </row>
    <row r="701" spans="1:11" x14ac:dyDescent="0.3">
      <c r="A701" t="s">
        <v>720</v>
      </c>
      <c r="B701" t="s">
        <v>92</v>
      </c>
      <c r="C701" t="s">
        <v>20</v>
      </c>
      <c r="D701" t="s">
        <v>502</v>
      </c>
      <c r="E701" t="s">
        <v>2354</v>
      </c>
      <c r="F701" s="1">
        <v>0</v>
      </c>
      <c r="G701" s="1">
        <v>0</v>
      </c>
      <c r="H701" s="1">
        <v>0</v>
      </c>
      <c r="J701"/>
      <c r="K701"/>
    </row>
    <row r="702" spans="1:11" x14ac:dyDescent="0.3">
      <c r="A702" t="s">
        <v>720</v>
      </c>
      <c r="B702" t="s">
        <v>92</v>
      </c>
      <c r="C702" t="s">
        <v>344</v>
      </c>
      <c r="D702" t="s">
        <v>2360</v>
      </c>
      <c r="E702" t="s">
        <v>2361</v>
      </c>
      <c r="F702" s="1">
        <v>296.60000000000002</v>
      </c>
      <c r="J702"/>
      <c r="K702"/>
    </row>
    <row r="703" spans="1:11" x14ac:dyDescent="0.3">
      <c r="A703" t="s">
        <v>720</v>
      </c>
      <c r="B703" t="s">
        <v>92</v>
      </c>
      <c r="C703" t="s">
        <v>346</v>
      </c>
      <c r="D703" t="s">
        <v>2362</v>
      </c>
      <c r="E703" t="s">
        <v>2361</v>
      </c>
      <c r="F703" s="1">
        <v>755.62</v>
      </c>
      <c r="G703" s="1">
        <v>189.28</v>
      </c>
      <c r="H703" s="1">
        <v>1503.41</v>
      </c>
      <c r="J703"/>
      <c r="K703"/>
    </row>
    <row r="704" spans="1:11" x14ac:dyDescent="0.3">
      <c r="A704" t="s">
        <v>720</v>
      </c>
      <c r="B704" t="s">
        <v>92</v>
      </c>
      <c r="C704" t="s">
        <v>295</v>
      </c>
      <c r="D704" t="s">
        <v>2363</v>
      </c>
      <c r="E704" t="s">
        <v>2364</v>
      </c>
      <c r="H704" s="1">
        <v>119.88</v>
      </c>
      <c r="J704"/>
      <c r="K704"/>
    </row>
    <row r="705" spans="1:12" x14ac:dyDescent="0.3">
      <c r="A705" t="s">
        <v>720</v>
      </c>
      <c r="B705" t="s">
        <v>92</v>
      </c>
      <c r="C705" t="s">
        <v>24</v>
      </c>
      <c r="D705" t="s">
        <v>2365</v>
      </c>
      <c r="E705" t="s">
        <v>2364</v>
      </c>
      <c r="G705" s="1">
        <v>170.5</v>
      </c>
      <c r="J705"/>
      <c r="K705"/>
    </row>
    <row r="706" spans="1:12" x14ac:dyDescent="0.3">
      <c r="A706" t="s">
        <v>720</v>
      </c>
      <c r="B706" t="s">
        <v>92</v>
      </c>
      <c r="C706" t="s">
        <v>324</v>
      </c>
      <c r="D706" t="s">
        <v>2366</v>
      </c>
      <c r="E706" t="s">
        <v>2364</v>
      </c>
      <c r="F706" s="1">
        <v>93.99</v>
      </c>
      <c r="J706"/>
      <c r="K706"/>
      <c r="L706"/>
    </row>
    <row r="707" spans="1:12" x14ac:dyDescent="0.3">
      <c r="A707" t="s">
        <v>720</v>
      </c>
      <c r="B707" t="s">
        <v>92</v>
      </c>
      <c r="C707" t="s">
        <v>28</v>
      </c>
      <c r="D707" t="s">
        <v>2367</v>
      </c>
      <c r="E707" t="s">
        <v>2364</v>
      </c>
      <c r="F707" s="1">
        <v>0</v>
      </c>
      <c r="G707" s="1">
        <v>0</v>
      </c>
      <c r="H707" s="1">
        <v>0</v>
      </c>
      <c r="J707"/>
      <c r="K707"/>
      <c r="L707"/>
    </row>
    <row r="708" spans="1:12" x14ac:dyDescent="0.3">
      <c r="A708" t="s">
        <v>720</v>
      </c>
      <c r="B708" t="s">
        <v>96</v>
      </c>
      <c r="C708" t="s">
        <v>379</v>
      </c>
      <c r="D708" t="s">
        <v>2371</v>
      </c>
      <c r="E708" t="s">
        <v>2372</v>
      </c>
      <c r="F708" s="1">
        <v>0</v>
      </c>
      <c r="J708"/>
      <c r="K708"/>
      <c r="L708"/>
    </row>
    <row r="709" spans="1:12" x14ac:dyDescent="0.3">
      <c r="A709" t="s">
        <v>720</v>
      </c>
      <c r="B709" t="s">
        <v>96</v>
      </c>
      <c r="C709" t="s">
        <v>270</v>
      </c>
      <c r="D709" t="s">
        <v>2373</v>
      </c>
      <c r="E709" t="s">
        <v>2372</v>
      </c>
      <c r="F709" s="1">
        <v>98</v>
      </c>
      <c r="H709" s="1">
        <v>14.04</v>
      </c>
      <c r="J709"/>
      <c r="K709"/>
      <c r="L709"/>
    </row>
    <row r="710" spans="1:12" x14ac:dyDescent="0.3">
      <c r="A710" t="s">
        <v>720</v>
      </c>
      <c r="B710" t="s">
        <v>96</v>
      </c>
      <c r="C710" t="s">
        <v>272</v>
      </c>
      <c r="D710" t="s">
        <v>2374</v>
      </c>
      <c r="E710" t="s">
        <v>2375</v>
      </c>
      <c r="F710" s="1">
        <v>172.28</v>
      </c>
      <c r="H710" s="1">
        <v>310</v>
      </c>
      <c r="J710"/>
      <c r="K710"/>
      <c r="L710"/>
    </row>
    <row r="711" spans="1:12" x14ac:dyDescent="0.3">
      <c r="A711" t="s">
        <v>720</v>
      </c>
      <c r="B711" t="s">
        <v>96</v>
      </c>
      <c r="C711" t="s">
        <v>273</v>
      </c>
      <c r="D711" t="s">
        <v>2376</v>
      </c>
      <c r="E711" t="s">
        <v>2375</v>
      </c>
      <c r="G711" s="1">
        <v>483.99</v>
      </c>
      <c r="H711" s="1">
        <v>499.46</v>
      </c>
      <c r="J711"/>
      <c r="K711"/>
      <c r="L711"/>
    </row>
    <row r="712" spans="1:12" x14ac:dyDescent="0.3">
      <c r="A712" t="s">
        <v>720</v>
      </c>
      <c r="B712" t="s">
        <v>96</v>
      </c>
      <c r="C712" t="s">
        <v>184</v>
      </c>
      <c r="D712" t="s">
        <v>2377</v>
      </c>
      <c r="E712" t="s">
        <v>2375</v>
      </c>
      <c r="F712" s="1">
        <v>282.05</v>
      </c>
      <c r="G712" s="1">
        <v>524.11</v>
      </c>
      <c r="H712" s="1">
        <v>246.05</v>
      </c>
      <c r="J712"/>
      <c r="K712"/>
      <c r="L712"/>
    </row>
    <row r="713" spans="1:12" x14ac:dyDescent="0.3">
      <c r="A713" t="s">
        <v>720</v>
      </c>
      <c r="B713" t="s">
        <v>96</v>
      </c>
      <c r="C713" t="s">
        <v>275</v>
      </c>
      <c r="D713" t="s">
        <v>2378</v>
      </c>
      <c r="E713" t="s">
        <v>2375</v>
      </c>
      <c r="F713" s="1">
        <v>39.729999999999997</v>
      </c>
      <c r="G713" s="1">
        <v>9.35</v>
      </c>
      <c r="H713" s="1">
        <v>458.24</v>
      </c>
      <c r="J713"/>
      <c r="K713"/>
    </row>
    <row r="714" spans="1:12" x14ac:dyDescent="0.3">
      <c r="A714" t="s">
        <v>720</v>
      </c>
      <c r="B714" t="s">
        <v>96</v>
      </c>
      <c r="C714" t="s">
        <v>276</v>
      </c>
      <c r="D714" t="s">
        <v>2379</v>
      </c>
      <c r="E714" t="s">
        <v>2375</v>
      </c>
      <c r="H714" s="1">
        <v>2567.4</v>
      </c>
      <c r="J714"/>
      <c r="K714"/>
    </row>
    <row r="715" spans="1:12" x14ac:dyDescent="0.3">
      <c r="A715" t="s">
        <v>720</v>
      </c>
      <c r="B715" t="s">
        <v>96</v>
      </c>
      <c r="C715" t="s">
        <v>310</v>
      </c>
      <c r="D715" t="s">
        <v>2380</v>
      </c>
      <c r="E715" t="s">
        <v>2375</v>
      </c>
      <c r="G715" s="1">
        <v>259</v>
      </c>
      <c r="H715" s="1">
        <v>358.88</v>
      </c>
      <c r="J715"/>
      <c r="K715"/>
    </row>
    <row r="716" spans="1:12" x14ac:dyDescent="0.3">
      <c r="A716" t="s">
        <v>720</v>
      </c>
      <c r="B716" t="s">
        <v>96</v>
      </c>
      <c r="C716" t="s">
        <v>277</v>
      </c>
      <c r="D716" t="s">
        <v>2381</v>
      </c>
      <c r="E716" t="s">
        <v>2375</v>
      </c>
      <c r="F716" s="1">
        <v>-0.01</v>
      </c>
      <c r="G716" s="1">
        <v>0</v>
      </c>
      <c r="H716" s="1">
        <v>47.94</v>
      </c>
      <c r="J716"/>
      <c r="K716"/>
    </row>
    <row r="717" spans="1:12" x14ac:dyDescent="0.3">
      <c r="A717" t="s">
        <v>720</v>
      </c>
      <c r="B717" t="s">
        <v>96</v>
      </c>
      <c r="C717" t="s">
        <v>300</v>
      </c>
      <c r="D717" t="s">
        <v>2382</v>
      </c>
      <c r="E717" t="s">
        <v>2375</v>
      </c>
      <c r="G717" s="1">
        <v>273.5</v>
      </c>
      <c r="J717"/>
      <c r="K717"/>
    </row>
    <row r="718" spans="1:12" x14ac:dyDescent="0.3">
      <c r="A718" t="s">
        <v>720</v>
      </c>
      <c r="B718" t="s">
        <v>96</v>
      </c>
      <c r="C718" t="s">
        <v>302</v>
      </c>
      <c r="D718" t="s">
        <v>2383</v>
      </c>
      <c r="E718" t="s">
        <v>2375</v>
      </c>
      <c r="F718" s="1">
        <v>747.06</v>
      </c>
      <c r="G718" s="1">
        <v>445.61</v>
      </c>
      <c r="H718" s="1">
        <v>253.66</v>
      </c>
      <c r="J718"/>
      <c r="K718"/>
    </row>
    <row r="719" spans="1:12" x14ac:dyDescent="0.3">
      <c r="A719" t="s">
        <v>720</v>
      </c>
      <c r="B719" t="s">
        <v>96</v>
      </c>
      <c r="C719" t="s">
        <v>364</v>
      </c>
      <c r="D719" t="s">
        <v>2384</v>
      </c>
      <c r="E719" t="s">
        <v>2375</v>
      </c>
      <c r="F719" s="1">
        <v>250.78</v>
      </c>
      <c r="G719" s="1">
        <v>389.98</v>
      </c>
      <c r="H719" s="1">
        <v>163.80000000000001</v>
      </c>
      <c r="J719"/>
      <c r="K719"/>
    </row>
    <row r="720" spans="1:12" x14ac:dyDescent="0.3">
      <c r="A720" t="s">
        <v>720</v>
      </c>
      <c r="B720" t="s">
        <v>96</v>
      </c>
      <c r="C720" t="s">
        <v>360</v>
      </c>
      <c r="D720" t="s">
        <v>2385</v>
      </c>
      <c r="E720" t="s">
        <v>2375</v>
      </c>
      <c r="F720" s="1">
        <v>1750.04</v>
      </c>
      <c r="G720" s="1">
        <v>731.86</v>
      </c>
      <c r="H720" s="1">
        <v>263.76</v>
      </c>
      <c r="J720"/>
      <c r="K720"/>
    </row>
    <row r="721" spans="1:11" x14ac:dyDescent="0.3">
      <c r="A721" t="s">
        <v>720</v>
      </c>
      <c r="B721" t="s">
        <v>96</v>
      </c>
      <c r="C721" t="s">
        <v>16</v>
      </c>
      <c r="D721" t="s">
        <v>505</v>
      </c>
      <c r="E721" t="s">
        <v>2375</v>
      </c>
      <c r="F721" s="1">
        <v>0</v>
      </c>
      <c r="G721" s="1">
        <v>0</v>
      </c>
      <c r="H721" s="1">
        <v>0</v>
      </c>
      <c r="J721"/>
      <c r="K721"/>
    </row>
    <row r="722" spans="1:11" x14ac:dyDescent="0.3">
      <c r="A722" t="s">
        <v>720</v>
      </c>
      <c r="B722" t="s">
        <v>96</v>
      </c>
      <c r="C722" t="s">
        <v>361</v>
      </c>
      <c r="D722" t="s">
        <v>2386</v>
      </c>
      <c r="E722" t="s">
        <v>2387</v>
      </c>
      <c r="F722" s="1">
        <v>0.48</v>
      </c>
      <c r="J722"/>
      <c r="K722"/>
    </row>
    <row r="723" spans="1:11" x14ac:dyDescent="0.3">
      <c r="A723" t="s">
        <v>720</v>
      </c>
      <c r="B723" t="s">
        <v>96</v>
      </c>
      <c r="C723" t="s">
        <v>222</v>
      </c>
      <c r="D723" t="s">
        <v>2388</v>
      </c>
      <c r="E723" t="s">
        <v>2387</v>
      </c>
      <c r="F723" s="1">
        <v>35.549999999999997</v>
      </c>
      <c r="G723" s="1">
        <v>16.64</v>
      </c>
      <c r="H723" s="1">
        <v>0.5</v>
      </c>
      <c r="J723"/>
      <c r="K723"/>
    </row>
    <row r="724" spans="1:11" x14ac:dyDescent="0.3">
      <c r="A724" t="s">
        <v>720</v>
      </c>
      <c r="B724" t="s">
        <v>96</v>
      </c>
      <c r="C724" t="s">
        <v>18</v>
      </c>
      <c r="D724" t="s">
        <v>506</v>
      </c>
      <c r="E724" t="s">
        <v>2387</v>
      </c>
      <c r="F724" s="1">
        <v>0</v>
      </c>
      <c r="G724" s="1">
        <v>0</v>
      </c>
      <c r="H724" s="1">
        <v>0</v>
      </c>
      <c r="J724"/>
      <c r="K724"/>
    </row>
    <row r="725" spans="1:11" x14ac:dyDescent="0.3">
      <c r="A725" t="s">
        <v>720</v>
      </c>
      <c r="B725" t="s">
        <v>96</v>
      </c>
      <c r="C725" t="s">
        <v>54</v>
      </c>
      <c r="D725" t="s">
        <v>2389</v>
      </c>
      <c r="E725" t="s">
        <v>2387</v>
      </c>
      <c r="F725" s="1">
        <v>3072</v>
      </c>
      <c r="G725" s="1">
        <v>2772</v>
      </c>
      <c r="H725" s="1">
        <v>2811</v>
      </c>
      <c r="J725"/>
      <c r="K725"/>
    </row>
    <row r="726" spans="1:11" x14ac:dyDescent="0.3">
      <c r="A726" t="s">
        <v>720</v>
      </c>
      <c r="B726" t="s">
        <v>96</v>
      </c>
      <c r="C726" t="s">
        <v>337</v>
      </c>
      <c r="D726" t="s">
        <v>2390</v>
      </c>
      <c r="E726" t="s">
        <v>2387</v>
      </c>
      <c r="F726" s="1">
        <v>2.76</v>
      </c>
      <c r="J726"/>
      <c r="K726"/>
    </row>
    <row r="727" spans="1:11" x14ac:dyDescent="0.3">
      <c r="A727" t="s">
        <v>720</v>
      </c>
      <c r="B727" t="s">
        <v>96</v>
      </c>
      <c r="C727" t="s">
        <v>282</v>
      </c>
      <c r="D727" t="s">
        <v>2391</v>
      </c>
      <c r="E727" t="s">
        <v>2392</v>
      </c>
      <c r="F727" s="1">
        <v>50.32</v>
      </c>
      <c r="J727"/>
      <c r="K727"/>
    </row>
    <row r="728" spans="1:11" x14ac:dyDescent="0.3">
      <c r="A728" t="s">
        <v>720</v>
      </c>
      <c r="B728" t="s">
        <v>96</v>
      </c>
      <c r="C728" t="s">
        <v>286</v>
      </c>
      <c r="D728" t="s">
        <v>2393</v>
      </c>
      <c r="E728" t="s">
        <v>2392</v>
      </c>
      <c r="F728" s="1">
        <v>0</v>
      </c>
      <c r="J728"/>
      <c r="K728"/>
    </row>
    <row r="729" spans="1:11" x14ac:dyDescent="0.3">
      <c r="A729" t="s">
        <v>720</v>
      </c>
      <c r="B729" t="s">
        <v>96</v>
      </c>
      <c r="C729" t="s">
        <v>287</v>
      </c>
      <c r="D729" t="s">
        <v>2394</v>
      </c>
      <c r="E729" t="s">
        <v>2392</v>
      </c>
      <c r="F729" s="1">
        <v>126.21</v>
      </c>
      <c r="J729"/>
      <c r="K729"/>
    </row>
    <row r="730" spans="1:11" x14ac:dyDescent="0.3">
      <c r="A730" t="s">
        <v>720</v>
      </c>
      <c r="B730" t="s">
        <v>96</v>
      </c>
      <c r="C730" t="s">
        <v>293</v>
      </c>
      <c r="D730" t="s">
        <v>2395</v>
      </c>
      <c r="E730" t="s">
        <v>2392</v>
      </c>
      <c r="F730" s="1">
        <v>103.5</v>
      </c>
      <c r="J730"/>
      <c r="K730"/>
    </row>
    <row r="731" spans="1:11" x14ac:dyDescent="0.3">
      <c r="A731" t="s">
        <v>720</v>
      </c>
      <c r="B731" t="s">
        <v>96</v>
      </c>
      <c r="C731" t="s">
        <v>20</v>
      </c>
      <c r="D731" t="s">
        <v>507</v>
      </c>
      <c r="E731" t="s">
        <v>2392</v>
      </c>
      <c r="F731" s="1">
        <v>0</v>
      </c>
      <c r="G731" s="1">
        <v>0</v>
      </c>
      <c r="H731" s="1">
        <v>0</v>
      </c>
      <c r="J731"/>
      <c r="K731"/>
    </row>
    <row r="732" spans="1:11" x14ac:dyDescent="0.3">
      <c r="A732" t="s">
        <v>720</v>
      </c>
      <c r="B732" t="s">
        <v>96</v>
      </c>
      <c r="C732" t="s">
        <v>346</v>
      </c>
      <c r="D732" t="s">
        <v>2396</v>
      </c>
      <c r="E732" t="s">
        <v>2397</v>
      </c>
      <c r="H732" s="1">
        <v>99.9</v>
      </c>
      <c r="J732"/>
      <c r="K732"/>
    </row>
    <row r="733" spans="1:11" x14ac:dyDescent="0.3">
      <c r="A733" t="s">
        <v>720</v>
      </c>
      <c r="B733" t="s">
        <v>96</v>
      </c>
      <c r="C733" t="s">
        <v>158</v>
      </c>
      <c r="D733" t="s">
        <v>2398</v>
      </c>
      <c r="E733" t="s">
        <v>2399</v>
      </c>
      <c r="F733" s="1">
        <v>75</v>
      </c>
      <c r="H733" s="1">
        <v>75</v>
      </c>
      <c r="J733"/>
      <c r="K733"/>
    </row>
    <row r="734" spans="1:11" x14ac:dyDescent="0.3">
      <c r="A734" t="s">
        <v>720</v>
      </c>
      <c r="B734" t="s">
        <v>96</v>
      </c>
      <c r="C734" t="s">
        <v>295</v>
      </c>
      <c r="D734" t="s">
        <v>2400</v>
      </c>
      <c r="E734" t="s">
        <v>2399</v>
      </c>
      <c r="F734" s="1">
        <v>14.75</v>
      </c>
      <c r="G734" s="1">
        <v>412.97</v>
      </c>
      <c r="H734" s="1">
        <v>255.99</v>
      </c>
      <c r="J734"/>
      <c r="K734"/>
    </row>
    <row r="735" spans="1:11" x14ac:dyDescent="0.3">
      <c r="A735" t="s">
        <v>720</v>
      </c>
      <c r="B735" t="s">
        <v>96</v>
      </c>
      <c r="C735" t="s">
        <v>296</v>
      </c>
      <c r="D735" t="s">
        <v>2401</v>
      </c>
      <c r="E735" t="s">
        <v>2399</v>
      </c>
      <c r="F735" s="1">
        <v>89.55</v>
      </c>
      <c r="J735"/>
      <c r="K735"/>
    </row>
    <row r="736" spans="1:11" x14ac:dyDescent="0.3">
      <c r="A736" t="s">
        <v>720</v>
      </c>
      <c r="B736" t="s">
        <v>96</v>
      </c>
      <c r="C736" t="s">
        <v>298</v>
      </c>
      <c r="D736" t="s">
        <v>2402</v>
      </c>
      <c r="E736" t="s">
        <v>2399</v>
      </c>
      <c r="F736" s="1">
        <v>23.79</v>
      </c>
      <c r="H736" s="1">
        <v>70</v>
      </c>
      <c r="J736"/>
      <c r="K736"/>
    </row>
    <row r="737" spans="1:12" x14ac:dyDescent="0.3">
      <c r="A737" t="s">
        <v>720</v>
      </c>
      <c r="B737" t="s">
        <v>96</v>
      </c>
      <c r="C737" t="s">
        <v>324</v>
      </c>
      <c r="D737" t="s">
        <v>2403</v>
      </c>
      <c r="E737" t="s">
        <v>2399</v>
      </c>
      <c r="F737" s="1">
        <v>259</v>
      </c>
      <c r="H737" s="1">
        <v>160</v>
      </c>
      <c r="J737"/>
      <c r="K737"/>
    </row>
    <row r="738" spans="1:12" x14ac:dyDescent="0.3">
      <c r="A738" t="s">
        <v>720</v>
      </c>
      <c r="B738" t="s">
        <v>96</v>
      </c>
      <c r="C738" t="s">
        <v>28</v>
      </c>
      <c r="D738" t="s">
        <v>2404</v>
      </c>
      <c r="E738" t="s">
        <v>2399</v>
      </c>
      <c r="H738" s="1">
        <v>0</v>
      </c>
      <c r="J738"/>
      <c r="K738"/>
    </row>
    <row r="739" spans="1:12" x14ac:dyDescent="0.3">
      <c r="A739" t="s">
        <v>720</v>
      </c>
      <c r="B739" t="s">
        <v>96</v>
      </c>
      <c r="C739" t="s">
        <v>380</v>
      </c>
      <c r="D739" t="s">
        <v>2405</v>
      </c>
      <c r="E739" t="s">
        <v>2406</v>
      </c>
      <c r="F739" s="1">
        <v>0</v>
      </c>
      <c r="J739"/>
      <c r="K739"/>
    </row>
    <row r="740" spans="1:12" x14ac:dyDescent="0.3">
      <c r="A740" t="s">
        <v>720</v>
      </c>
      <c r="B740" t="s">
        <v>102</v>
      </c>
      <c r="C740" t="s">
        <v>154</v>
      </c>
      <c r="D740" t="s">
        <v>2418</v>
      </c>
      <c r="E740" t="s">
        <v>2419</v>
      </c>
      <c r="F740" s="1">
        <v>991.5</v>
      </c>
      <c r="G740" s="1">
        <v>2181.3000000000002</v>
      </c>
      <c r="H740" s="1">
        <v>1454.2</v>
      </c>
      <c r="J740"/>
      <c r="K740"/>
    </row>
    <row r="741" spans="1:12" x14ac:dyDescent="0.3">
      <c r="A741" t="s">
        <v>720</v>
      </c>
      <c r="B741" t="s">
        <v>102</v>
      </c>
      <c r="C741" t="s">
        <v>320</v>
      </c>
      <c r="D741" t="s">
        <v>2420</v>
      </c>
      <c r="E741" t="s">
        <v>2419</v>
      </c>
      <c r="G741" s="1">
        <v>1350</v>
      </c>
      <c r="H741" s="1">
        <v>200</v>
      </c>
      <c r="J741"/>
      <c r="K741"/>
      <c r="L741"/>
    </row>
    <row r="742" spans="1:12" x14ac:dyDescent="0.3">
      <c r="A742" t="s">
        <v>720</v>
      </c>
      <c r="B742" t="s">
        <v>102</v>
      </c>
      <c r="C742" t="s">
        <v>301</v>
      </c>
      <c r="D742" t="s">
        <v>2421</v>
      </c>
      <c r="E742" t="s">
        <v>2419</v>
      </c>
      <c r="F742" s="1">
        <v>27.25</v>
      </c>
      <c r="J742"/>
      <c r="K742"/>
    </row>
    <row r="743" spans="1:12" x14ac:dyDescent="0.3">
      <c r="A743" t="s">
        <v>720</v>
      </c>
      <c r="B743" t="s">
        <v>102</v>
      </c>
      <c r="C743" t="s">
        <v>270</v>
      </c>
      <c r="D743" t="s">
        <v>2422</v>
      </c>
      <c r="E743" t="s">
        <v>2419</v>
      </c>
      <c r="F743" s="1">
        <v>21</v>
      </c>
      <c r="J743"/>
      <c r="K743"/>
    </row>
    <row r="744" spans="1:12" x14ac:dyDescent="0.3">
      <c r="A744" t="s">
        <v>720</v>
      </c>
      <c r="B744" t="s">
        <v>102</v>
      </c>
      <c r="C744" t="s">
        <v>11</v>
      </c>
      <c r="D744" t="s">
        <v>509</v>
      </c>
      <c r="E744" t="s">
        <v>2419</v>
      </c>
      <c r="F744" s="1">
        <v>1587</v>
      </c>
      <c r="G744" s="1">
        <v>0</v>
      </c>
      <c r="H744" s="1">
        <v>0</v>
      </c>
      <c r="J744"/>
      <c r="K744"/>
    </row>
    <row r="745" spans="1:12" x14ac:dyDescent="0.3">
      <c r="A745" t="s">
        <v>720</v>
      </c>
      <c r="B745" t="s">
        <v>102</v>
      </c>
      <c r="C745" t="s">
        <v>272</v>
      </c>
      <c r="D745" t="s">
        <v>2423</v>
      </c>
      <c r="E745" t="s">
        <v>2424</v>
      </c>
      <c r="H745" s="1">
        <v>250</v>
      </c>
      <c r="J745"/>
      <c r="K745"/>
    </row>
    <row r="746" spans="1:12" x14ac:dyDescent="0.3">
      <c r="A746" t="s">
        <v>720</v>
      </c>
      <c r="B746" t="s">
        <v>102</v>
      </c>
      <c r="C746" t="s">
        <v>273</v>
      </c>
      <c r="D746" t="s">
        <v>2425</v>
      </c>
      <c r="E746" t="s">
        <v>2424</v>
      </c>
      <c r="F746" s="1">
        <v>33.94</v>
      </c>
      <c r="G746" s="1">
        <v>10.81</v>
      </c>
      <c r="J746"/>
      <c r="K746"/>
    </row>
    <row r="747" spans="1:12" x14ac:dyDescent="0.3">
      <c r="A747" t="s">
        <v>720</v>
      </c>
      <c r="B747" t="s">
        <v>102</v>
      </c>
      <c r="C747" t="s">
        <v>275</v>
      </c>
      <c r="D747" t="s">
        <v>2426</v>
      </c>
      <c r="E747" t="s">
        <v>2424</v>
      </c>
      <c r="H747" s="1">
        <v>197.2</v>
      </c>
      <c r="J747"/>
      <c r="K747"/>
    </row>
    <row r="748" spans="1:12" x14ac:dyDescent="0.3">
      <c r="A748" t="s">
        <v>720</v>
      </c>
      <c r="B748" t="s">
        <v>102</v>
      </c>
      <c r="C748" t="s">
        <v>276</v>
      </c>
      <c r="D748" t="s">
        <v>2427</v>
      </c>
      <c r="E748" t="s">
        <v>2424</v>
      </c>
      <c r="H748" s="1">
        <v>250.79</v>
      </c>
      <c r="J748"/>
      <c r="K748"/>
    </row>
    <row r="749" spans="1:12" x14ac:dyDescent="0.3">
      <c r="A749" t="s">
        <v>720</v>
      </c>
      <c r="B749" t="s">
        <v>102</v>
      </c>
      <c r="C749" t="s">
        <v>364</v>
      </c>
      <c r="D749" t="s">
        <v>2428</v>
      </c>
      <c r="E749" t="s">
        <v>2424</v>
      </c>
      <c r="H749" s="1">
        <v>262.5</v>
      </c>
      <c r="J749"/>
      <c r="K749"/>
    </row>
    <row r="750" spans="1:12" x14ac:dyDescent="0.3">
      <c r="A750" t="s">
        <v>720</v>
      </c>
      <c r="B750" t="s">
        <v>102</v>
      </c>
      <c r="C750" t="s">
        <v>360</v>
      </c>
      <c r="D750" t="s">
        <v>2429</v>
      </c>
      <c r="E750" t="s">
        <v>2424</v>
      </c>
      <c r="F750" s="1">
        <v>1598.08</v>
      </c>
      <c r="G750" s="1">
        <v>916.81</v>
      </c>
      <c r="H750" s="1">
        <v>601.84</v>
      </c>
      <c r="J750"/>
      <c r="K750"/>
    </row>
    <row r="751" spans="1:12" x14ac:dyDescent="0.3">
      <c r="A751" t="s">
        <v>720</v>
      </c>
      <c r="B751" t="s">
        <v>102</v>
      </c>
      <c r="C751" t="s">
        <v>16</v>
      </c>
      <c r="D751" t="s">
        <v>510</v>
      </c>
      <c r="E751" t="s">
        <v>2424</v>
      </c>
      <c r="F751" s="1">
        <v>0</v>
      </c>
      <c r="G751" s="1">
        <v>0</v>
      </c>
      <c r="H751" s="1">
        <v>0</v>
      </c>
      <c r="J751"/>
      <c r="K751"/>
    </row>
    <row r="752" spans="1:12" x14ac:dyDescent="0.3">
      <c r="A752" t="s">
        <v>720</v>
      </c>
      <c r="B752" t="s">
        <v>102</v>
      </c>
      <c r="C752" t="s">
        <v>222</v>
      </c>
      <c r="D752" t="s">
        <v>2430</v>
      </c>
      <c r="E752" t="s">
        <v>2431</v>
      </c>
      <c r="F752" s="1">
        <v>155.6</v>
      </c>
      <c r="G752" s="1">
        <v>76.62</v>
      </c>
      <c r="H752" s="1">
        <v>96.49</v>
      </c>
      <c r="J752"/>
      <c r="K752"/>
    </row>
    <row r="753" spans="1:12" x14ac:dyDescent="0.3">
      <c r="A753" t="s">
        <v>720</v>
      </c>
      <c r="B753" t="s">
        <v>102</v>
      </c>
      <c r="C753" t="s">
        <v>303</v>
      </c>
      <c r="D753" t="s">
        <v>2432</v>
      </c>
      <c r="E753" t="s">
        <v>2431</v>
      </c>
      <c r="G753" s="1">
        <v>300</v>
      </c>
      <c r="J753"/>
      <c r="K753"/>
      <c r="L753"/>
    </row>
    <row r="754" spans="1:12" x14ac:dyDescent="0.3">
      <c r="A754" t="s">
        <v>720</v>
      </c>
      <c r="B754" t="s">
        <v>102</v>
      </c>
      <c r="C754" t="s">
        <v>18</v>
      </c>
      <c r="D754" t="s">
        <v>511</v>
      </c>
      <c r="E754" t="s">
        <v>2431</v>
      </c>
      <c r="F754" s="1">
        <v>0</v>
      </c>
      <c r="G754" s="1">
        <v>0</v>
      </c>
      <c r="H754" s="1">
        <v>0</v>
      </c>
      <c r="J754"/>
      <c r="K754"/>
      <c r="L754"/>
    </row>
    <row r="755" spans="1:12" x14ac:dyDescent="0.3">
      <c r="A755" t="s">
        <v>720</v>
      </c>
      <c r="B755" t="s">
        <v>102</v>
      </c>
      <c r="C755" t="s">
        <v>54</v>
      </c>
      <c r="D755" t="s">
        <v>2433</v>
      </c>
      <c r="E755" t="s">
        <v>2431</v>
      </c>
      <c r="F755" s="1">
        <v>416</v>
      </c>
      <c r="G755" s="1">
        <v>396</v>
      </c>
      <c r="H755" s="1">
        <v>363</v>
      </c>
      <c r="J755"/>
      <c r="K755"/>
      <c r="L755"/>
    </row>
    <row r="756" spans="1:12" x14ac:dyDescent="0.3">
      <c r="A756" t="s">
        <v>720</v>
      </c>
      <c r="B756" t="s">
        <v>102</v>
      </c>
      <c r="C756" t="s">
        <v>337</v>
      </c>
      <c r="D756" t="s">
        <v>2434</v>
      </c>
      <c r="E756" t="s">
        <v>2431</v>
      </c>
      <c r="F756" s="1">
        <v>9</v>
      </c>
      <c r="J756"/>
      <c r="K756"/>
      <c r="L756"/>
    </row>
    <row r="757" spans="1:12" x14ac:dyDescent="0.3">
      <c r="A757" t="s">
        <v>720</v>
      </c>
      <c r="B757" t="s">
        <v>102</v>
      </c>
      <c r="C757" t="s">
        <v>281</v>
      </c>
      <c r="D757" t="s">
        <v>2435</v>
      </c>
      <c r="E757" t="s">
        <v>2436</v>
      </c>
      <c r="F757" s="1">
        <v>35.6</v>
      </c>
      <c r="G757" s="1">
        <v>68.12</v>
      </c>
      <c r="H757" s="1">
        <v>132.24</v>
      </c>
      <c r="J757"/>
      <c r="K757"/>
      <c r="L757"/>
    </row>
    <row r="758" spans="1:12" x14ac:dyDescent="0.3">
      <c r="A758" t="s">
        <v>720</v>
      </c>
      <c r="B758" t="s">
        <v>102</v>
      </c>
      <c r="C758" t="s">
        <v>282</v>
      </c>
      <c r="D758" t="s">
        <v>2437</v>
      </c>
      <c r="E758" t="s">
        <v>2436</v>
      </c>
      <c r="F758" s="1">
        <v>908.46</v>
      </c>
      <c r="G758" s="1">
        <v>1084.03</v>
      </c>
      <c r="H758" s="1">
        <v>694.53</v>
      </c>
      <c r="J758"/>
      <c r="K758"/>
      <c r="L758"/>
    </row>
    <row r="759" spans="1:12" x14ac:dyDescent="0.3">
      <c r="A759" t="s">
        <v>720</v>
      </c>
      <c r="B759" t="s">
        <v>102</v>
      </c>
      <c r="C759" t="s">
        <v>283</v>
      </c>
      <c r="D759" t="s">
        <v>2438</v>
      </c>
      <c r="E759" t="s">
        <v>2436</v>
      </c>
      <c r="F759" s="1">
        <v>18</v>
      </c>
      <c r="G759" s="1">
        <v>18</v>
      </c>
      <c r="J759"/>
      <c r="K759"/>
      <c r="L759"/>
    </row>
    <row r="760" spans="1:12" x14ac:dyDescent="0.3">
      <c r="A760" t="s">
        <v>720</v>
      </c>
      <c r="B760" t="s">
        <v>102</v>
      </c>
      <c r="C760" t="s">
        <v>284</v>
      </c>
      <c r="D760" t="s">
        <v>2439</v>
      </c>
      <c r="E760" t="s">
        <v>2436</v>
      </c>
      <c r="F760" s="1">
        <v>101.51</v>
      </c>
      <c r="G760" s="1">
        <v>313.08999999999997</v>
      </c>
      <c r="H760" s="1">
        <v>112.21</v>
      </c>
      <c r="J760"/>
      <c r="K760"/>
    </row>
    <row r="761" spans="1:12" x14ac:dyDescent="0.3">
      <c r="A761" t="s">
        <v>720</v>
      </c>
      <c r="B761" t="s">
        <v>102</v>
      </c>
      <c r="C761" t="s">
        <v>286</v>
      </c>
      <c r="D761" t="s">
        <v>2440</v>
      </c>
      <c r="E761" t="s">
        <v>2436</v>
      </c>
      <c r="F761" s="1">
        <v>45.11</v>
      </c>
      <c r="J761"/>
      <c r="K761"/>
    </row>
    <row r="762" spans="1:12" x14ac:dyDescent="0.3">
      <c r="A762" t="s">
        <v>720</v>
      </c>
      <c r="B762" t="s">
        <v>102</v>
      </c>
      <c r="C762" t="s">
        <v>289</v>
      </c>
      <c r="D762" t="s">
        <v>2441</v>
      </c>
      <c r="E762" t="s">
        <v>2436</v>
      </c>
      <c r="G762" s="1">
        <v>213.22</v>
      </c>
      <c r="J762"/>
      <c r="K762"/>
    </row>
    <row r="763" spans="1:12" x14ac:dyDescent="0.3">
      <c r="A763" t="s">
        <v>720</v>
      </c>
      <c r="B763" t="s">
        <v>102</v>
      </c>
      <c r="C763" t="s">
        <v>321</v>
      </c>
      <c r="D763" t="s">
        <v>2442</v>
      </c>
      <c r="E763" t="s">
        <v>2436</v>
      </c>
      <c r="G763" s="1">
        <v>191.59</v>
      </c>
      <c r="J763"/>
      <c r="K763"/>
    </row>
    <row r="764" spans="1:12" x14ac:dyDescent="0.3">
      <c r="A764" t="s">
        <v>720</v>
      </c>
      <c r="B764" t="s">
        <v>102</v>
      </c>
      <c r="C764" t="s">
        <v>20</v>
      </c>
      <c r="D764" t="s">
        <v>512</v>
      </c>
      <c r="E764" t="s">
        <v>2436</v>
      </c>
      <c r="F764" s="1">
        <v>0</v>
      </c>
      <c r="G764" s="1">
        <v>0</v>
      </c>
      <c r="H764" s="1">
        <v>0</v>
      </c>
      <c r="J764"/>
      <c r="K764"/>
    </row>
    <row r="765" spans="1:12" x14ac:dyDescent="0.3">
      <c r="A765" t="s">
        <v>720</v>
      </c>
      <c r="B765" t="s">
        <v>102</v>
      </c>
      <c r="C765" t="s">
        <v>346</v>
      </c>
      <c r="D765" t="s">
        <v>2443</v>
      </c>
      <c r="E765" t="s">
        <v>2444</v>
      </c>
      <c r="H765" s="1">
        <v>92.87</v>
      </c>
      <c r="J765"/>
      <c r="K765"/>
    </row>
    <row r="766" spans="1:12" x14ac:dyDescent="0.3">
      <c r="A766" t="s">
        <v>720</v>
      </c>
      <c r="B766" t="s">
        <v>102</v>
      </c>
      <c r="C766" t="s">
        <v>295</v>
      </c>
      <c r="D766" t="s">
        <v>2445</v>
      </c>
      <c r="E766" t="s">
        <v>2446</v>
      </c>
      <c r="F766" s="1">
        <v>20</v>
      </c>
      <c r="G766" s="1">
        <v>60</v>
      </c>
      <c r="J766"/>
      <c r="K766"/>
    </row>
    <row r="767" spans="1:12" x14ac:dyDescent="0.3">
      <c r="A767" t="s">
        <v>720</v>
      </c>
      <c r="B767" t="s">
        <v>102</v>
      </c>
      <c r="C767" t="s">
        <v>296</v>
      </c>
      <c r="D767" t="s">
        <v>2447</v>
      </c>
      <c r="E767" t="s">
        <v>2446</v>
      </c>
      <c r="F767" s="1">
        <v>758</v>
      </c>
      <c r="J767"/>
      <c r="K767"/>
    </row>
    <row r="768" spans="1:12" x14ac:dyDescent="0.3">
      <c r="A768" t="s">
        <v>720</v>
      </c>
      <c r="B768" t="s">
        <v>102</v>
      </c>
      <c r="C768" t="s">
        <v>324</v>
      </c>
      <c r="D768" t="s">
        <v>2448</v>
      </c>
      <c r="E768" t="s">
        <v>2446</v>
      </c>
      <c r="F768" s="1">
        <v>30</v>
      </c>
      <c r="J768"/>
      <c r="K768"/>
    </row>
    <row r="769" spans="1:12" x14ac:dyDescent="0.3">
      <c r="A769" t="s">
        <v>720</v>
      </c>
      <c r="B769" t="s">
        <v>102</v>
      </c>
      <c r="C769" t="s">
        <v>28</v>
      </c>
      <c r="D769" t="s">
        <v>513</v>
      </c>
      <c r="E769" t="s">
        <v>2446</v>
      </c>
      <c r="F769" s="1">
        <v>0</v>
      </c>
      <c r="G769" s="1">
        <v>0</v>
      </c>
      <c r="H769" s="1">
        <v>0</v>
      </c>
      <c r="J769"/>
      <c r="K769"/>
    </row>
    <row r="770" spans="1:12" x14ac:dyDescent="0.3">
      <c r="A770" t="s">
        <v>720</v>
      </c>
      <c r="B770" t="s">
        <v>116</v>
      </c>
      <c r="C770" t="s">
        <v>272</v>
      </c>
      <c r="D770" t="s">
        <v>2459</v>
      </c>
      <c r="E770" t="s">
        <v>2460</v>
      </c>
      <c r="F770" s="1">
        <v>135.19999999999999</v>
      </c>
      <c r="J770"/>
      <c r="K770"/>
    </row>
    <row r="771" spans="1:12" x14ac:dyDescent="0.3">
      <c r="A771" t="s">
        <v>720</v>
      </c>
      <c r="B771" t="s">
        <v>116</v>
      </c>
      <c r="C771" t="s">
        <v>360</v>
      </c>
      <c r="D771" t="s">
        <v>2461</v>
      </c>
      <c r="E771" t="s">
        <v>2460</v>
      </c>
      <c r="G771" s="1">
        <v>30.1</v>
      </c>
      <c r="H771" s="1">
        <v>161.94999999999999</v>
      </c>
      <c r="J771"/>
      <c r="K771"/>
    </row>
    <row r="772" spans="1:12" x14ac:dyDescent="0.3">
      <c r="A772" t="s">
        <v>720</v>
      </c>
      <c r="B772" t="s">
        <v>116</v>
      </c>
      <c r="C772" t="s">
        <v>16</v>
      </c>
      <c r="D772" t="s">
        <v>527</v>
      </c>
      <c r="E772" t="s">
        <v>2460</v>
      </c>
      <c r="F772" s="1">
        <v>0</v>
      </c>
      <c r="G772" s="1">
        <v>0</v>
      </c>
      <c r="H772" s="1">
        <v>0</v>
      </c>
      <c r="J772"/>
      <c r="K772"/>
    </row>
    <row r="773" spans="1:12" x14ac:dyDescent="0.3">
      <c r="A773" t="s">
        <v>720</v>
      </c>
      <c r="B773" t="s">
        <v>116</v>
      </c>
      <c r="C773" t="s">
        <v>281</v>
      </c>
      <c r="D773" t="s">
        <v>2462</v>
      </c>
      <c r="E773" t="s">
        <v>2463</v>
      </c>
      <c r="F773" s="1">
        <v>318.24</v>
      </c>
      <c r="G773" s="1">
        <v>63.730000000000004</v>
      </c>
      <c r="H773" s="1">
        <v>842.32</v>
      </c>
      <c r="J773"/>
      <c r="K773"/>
    </row>
    <row r="774" spans="1:12" x14ac:dyDescent="0.3">
      <c r="A774" t="s">
        <v>720</v>
      </c>
      <c r="B774" t="s">
        <v>116</v>
      </c>
      <c r="C774" t="s">
        <v>282</v>
      </c>
      <c r="D774" t="s">
        <v>2464</v>
      </c>
      <c r="E774" t="s">
        <v>2463</v>
      </c>
      <c r="F774" s="1">
        <v>138</v>
      </c>
      <c r="G774" s="1">
        <v>456.02000000000004</v>
      </c>
      <c r="H774" s="1">
        <v>534.02</v>
      </c>
      <c r="J774"/>
      <c r="K774"/>
    </row>
    <row r="775" spans="1:12" x14ac:dyDescent="0.3">
      <c r="A775" t="s">
        <v>720</v>
      </c>
      <c r="B775" t="s">
        <v>116</v>
      </c>
      <c r="C775" t="s">
        <v>284</v>
      </c>
      <c r="D775" t="s">
        <v>2465</v>
      </c>
      <c r="E775" t="s">
        <v>2463</v>
      </c>
      <c r="F775" s="1">
        <v>952.32</v>
      </c>
      <c r="G775" s="1">
        <v>323.55</v>
      </c>
      <c r="H775" s="1">
        <v>578.19000000000005</v>
      </c>
      <c r="J775"/>
      <c r="K775"/>
    </row>
    <row r="776" spans="1:12" x14ac:dyDescent="0.3">
      <c r="A776" t="s">
        <v>720</v>
      </c>
      <c r="B776" t="s">
        <v>116</v>
      </c>
      <c r="C776" t="s">
        <v>285</v>
      </c>
      <c r="D776" t="s">
        <v>2466</v>
      </c>
      <c r="E776" t="s">
        <v>2463</v>
      </c>
      <c r="F776" s="1">
        <v>697.26</v>
      </c>
      <c r="G776" s="1">
        <v>0</v>
      </c>
      <c r="H776" s="1">
        <v>547.94000000000005</v>
      </c>
      <c r="J776"/>
      <c r="K776"/>
    </row>
    <row r="777" spans="1:12" x14ac:dyDescent="0.3">
      <c r="A777" t="s">
        <v>720</v>
      </c>
      <c r="B777" t="s">
        <v>116</v>
      </c>
      <c r="C777" t="s">
        <v>286</v>
      </c>
      <c r="D777" t="s">
        <v>2467</v>
      </c>
      <c r="E777" t="s">
        <v>2463</v>
      </c>
      <c r="F777" s="1">
        <v>5209.2</v>
      </c>
      <c r="G777" s="1">
        <v>2538.94</v>
      </c>
      <c r="H777" s="1">
        <v>4209.8</v>
      </c>
      <c r="J777"/>
      <c r="K777"/>
    </row>
    <row r="778" spans="1:12" x14ac:dyDescent="0.3">
      <c r="A778" t="s">
        <v>720</v>
      </c>
      <c r="B778" t="s">
        <v>116</v>
      </c>
      <c r="C778" t="s">
        <v>287</v>
      </c>
      <c r="D778" t="s">
        <v>2468</v>
      </c>
      <c r="E778" t="s">
        <v>2463</v>
      </c>
      <c r="F778" s="1">
        <v>2226.5100000000002</v>
      </c>
      <c r="G778" s="1">
        <v>2070.12</v>
      </c>
      <c r="H778" s="1">
        <v>5582.24</v>
      </c>
      <c r="J778"/>
      <c r="K778"/>
    </row>
    <row r="779" spans="1:12" x14ac:dyDescent="0.3">
      <c r="A779" t="s">
        <v>720</v>
      </c>
      <c r="B779" t="s">
        <v>116</v>
      </c>
      <c r="C779" t="s">
        <v>288</v>
      </c>
      <c r="D779" t="s">
        <v>2469</v>
      </c>
      <c r="E779" t="s">
        <v>2463</v>
      </c>
      <c r="F779" s="1">
        <v>-760</v>
      </c>
      <c r="J779"/>
      <c r="K779"/>
    </row>
    <row r="780" spans="1:12" x14ac:dyDescent="0.3">
      <c r="A780" t="s">
        <v>720</v>
      </c>
      <c r="B780" t="s">
        <v>116</v>
      </c>
      <c r="C780" t="s">
        <v>289</v>
      </c>
      <c r="D780" t="s">
        <v>2470</v>
      </c>
      <c r="E780" t="s">
        <v>2463</v>
      </c>
      <c r="F780" s="1">
        <v>4338.55</v>
      </c>
      <c r="G780" s="1">
        <v>4172.1500000000005</v>
      </c>
      <c r="H780" s="1">
        <v>5541.12</v>
      </c>
      <c r="J780"/>
      <c r="K780"/>
      <c r="L780"/>
    </row>
    <row r="781" spans="1:12" x14ac:dyDescent="0.3">
      <c r="A781" t="s">
        <v>720</v>
      </c>
      <c r="B781" t="s">
        <v>116</v>
      </c>
      <c r="C781" t="s">
        <v>321</v>
      </c>
      <c r="D781" t="s">
        <v>2471</v>
      </c>
      <c r="E781" t="s">
        <v>2463</v>
      </c>
      <c r="F781" s="1">
        <v>627.08000000000004</v>
      </c>
      <c r="G781" s="1">
        <v>400.85999999999996</v>
      </c>
      <c r="J781"/>
      <c r="K781"/>
    </row>
    <row r="782" spans="1:12" x14ac:dyDescent="0.3">
      <c r="A782" t="s">
        <v>720</v>
      </c>
      <c r="B782" t="s">
        <v>116</v>
      </c>
      <c r="C782" t="s">
        <v>290</v>
      </c>
      <c r="D782" t="s">
        <v>2472</v>
      </c>
      <c r="E782" t="s">
        <v>2463</v>
      </c>
      <c r="G782" s="1">
        <v>2350</v>
      </c>
      <c r="J782"/>
      <c r="K782"/>
    </row>
    <row r="783" spans="1:12" x14ac:dyDescent="0.3">
      <c r="A783" t="s">
        <v>720</v>
      </c>
      <c r="B783" t="s">
        <v>116</v>
      </c>
      <c r="C783" t="s">
        <v>376</v>
      </c>
      <c r="D783" t="s">
        <v>2473</v>
      </c>
      <c r="E783" t="s">
        <v>2463</v>
      </c>
      <c r="G783" s="1">
        <v>4356</v>
      </c>
      <c r="J783"/>
      <c r="K783"/>
    </row>
    <row r="784" spans="1:12" x14ac:dyDescent="0.3">
      <c r="A784" t="s">
        <v>720</v>
      </c>
      <c r="B784" t="s">
        <v>116</v>
      </c>
      <c r="C784" t="s">
        <v>20</v>
      </c>
      <c r="D784" t="s">
        <v>528</v>
      </c>
      <c r="E784" t="s">
        <v>2463</v>
      </c>
      <c r="F784" s="1">
        <v>0</v>
      </c>
      <c r="G784" s="1">
        <v>0</v>
      </c>
      <c r="H784" s="1">
        <v>0</v>
      </c>
      <c r="J784"/>
      <c r="K784"/>
    </row>
    <row r="785" spans="1:12" x14ac:dyDescent="0.3">
      <c r="A785" t="s">
        <v>720</v>
      </c>
      <c r="B785" t="s">
        <v>116</v>
      </c>
      <c r="C785" t="s">
        <v>158</v>
      </c>
      <c r="D785" t="s">
        <v>2474</v>
      </c>
      <c r="E785" t="s">
        <v>2475</v>
      </c>
      <c r="F785" s="1">
        <v>865</v>
      </c>
      <c r="G785" s="1">
        <v>209</v>
      </c>
      <c r="J785"/>
      <c r="K785"/>
    </row>
    <row r="786" spans="1:12" x14ac:dyDescent="0.3">
      <c r="A786" t="s">
        <v>720</v>
      </c>
      <c r="B786" t="s">
        <v>116</v>
      </c>
      <c r="C786" t="s">
        <v>295</v>
      </c>
      <c r="D786" t="s">
        <v>2476</v>
      </c>
      <c r="E786" t="s">
        <v>2475</v>
      </c>
      <c r="F786" s="1">
        <v>25</v>
      </c>
      <c r="H786" s="1">
        <v>79</v>
      </c>
      <c r="J786"/>
      <c r="K786"/>
      <c r="L786"/>
    </row>
    <row r="787" spans="1:12" x14ac:dyDescent="0.3">
      <c r="A787" t="s">
        <v>720</v>
      </c>
      <c r="B787" t="s">
        <v>116</v>
      </c>
      <c r="C787" t="s">
        <v>296</v>
      </c>
      <c r="D787" t="s">
        <v>2477</v>
      </c>
      <c r="E787" t="s">
        <v>2475</v>
      </c>
      <c r="F787" s="1">
        <v>548</v>
      </c>
      <c r="H787" s="1">
        <v>1055.5</v>
      </c>
      <c r="J787"/>
      <c r="K787"/>
      <c r="L787"/>
    </row>
    <row r="788" spans="1:12" x14ac:dyDescent="0.3">
      <c r="A788" t="s">
        <v>720</v>
      </c>
      <c r="B788" t="s">
        <v>116</v>
      </c>
      <c r="C788" t="s">
        <v>298</v>
      </c>
      <c r="D788" t="s">
        <v>2478</v>
      </c>
      <c r="E788" t="s">
        <v>2475</v>
      </c>
      <c r="F788" s="1">
        <v>3516.92</v>
      </c>
      <c r="G788" s="1">
        <v>2598.5</v>
      </c>
      <c r="H788" s="1">
        <v>1800</v>
      </c>
      <c r="J788"/>
      <c r="K788"/>
      <c r="L788"/>
    </row>
    <row r="789" spans="1:12" x14ac:dyDescent="0.3">
      <c r="A789" t="s">
        <v>720</v>
      </c>
      <c r="B789" t="s">
        <v>116</v>
      </c>
      <c r="C789" t="s">
        <v>28</v>
      </c>
      <c r="D789" t="s">
        <v>529</v>
      </c>
      <c r="E789" t="s">
        <v>2475</v>
      </c>
      <c r="F789" s="1">
        <v>0</v>
      </c>
      <c r="G789" s="1">
        <v>0</v>
      </c>
      <c r="H789" s="1">
        <v>0</v>
      </c>
      <c r="J789"/>
      <c r="K789"/>
      <c r="L789"/>
    </row>
    <row r="790" spans="1:12" x14ac:dyDescent="0.3">
      <c r="A790" t="s">
        <v>720</v>
      </c>
      <c r="B790" t="s">
        <v>119</v>
      </c>
      <c r="C790" t="s">
        <v>154</v>
      </c>
      <c r="D790" t="s">
        <v>2485</v>
      </c>
      <c r="E790" t="s">
        <v>2486</v>
      </c>
      <c r="H790" s="1">
        <v>200</v>
      </c>
      <c r="J790"/>
      <c r="K790"/>
    </row>
    <row r="791" spans="1:12" x14ac:dyDescent="0.3">
      <c r="A791" t="s">
        <v>720</v>
      </c>
      <c r="B791" t="s">
        <v>119</v>
      </c>
      <c r="C791" t="s">
        <v>270</v>
      </c>
      <c r="D791" t="s">
        <v>2487</v>
      </c>
      <c r="E791" t="s">
        <v>2486</v>
      </c>
      <c r="F791" s="1">
        <v>12</v>
      </c>
      <c r="G791" s="1">
        <v>14.65</v>
      </c>
      <c r="H791" s="1">
        <v>19.04</v>
      </c>
      <c r="J791"/>
      <c r="K791"/>
    </row>
    <row r="792" spans="1:12" x14ac:dyDescent="0.3">
      <c r="A792" t="s">
        <v>720</v>
      </c>
      <c r="B792" t="s">
        <v>119</v>
      </c>
      <c r="C792" t="s">
        <v>11</v>
      </c>
      <c r="D792" t="s">
        <v>530</v>
      </c>
      <c r="E792" t="s">
        <v>2486</v>
      </c>
      <c r="F792" s="1">
        <v>0</v>
      </c>
      <c r="G792" s="1">
        <v>0</v>
      </c>
      <c r="H792" s="1">
        <v>0</v>
      </c>
      <c r="J792"/>
      <c r="K792"/>
    </row>
    <row r="793" spans="1:12" x14ac:dyDescent="0.3">
      <c r="A793" t="s">
        <v>720</v>
      </c>
      <c r="B793" t="s">
        <v>119</v>
      </c>
      <c r="C793" t="s">
        <v>271</v>
      </c>
      <c r="D793" t="s">
        <v>2488</v>
      </c>
      <c r="E793" t="s">
        <v>2489</v>
      </c>
      <c r="H793" s="1">
        <v>25</v>
      </c>
      <c r="J793"/>
      <c r="K793"/>
    </row>
    <row r="794" spans="1:12" x14ac:dyDescent="0.3">
      <c r="A794" t="s">
        <v>720</v>
      </c>
      <c r="B794" t="s">
        <v>119</v>
      </c>
      <c r="C794" t="s">
        <v>272</v>
      </c>
      <c r="D794" t="s">
        <v>2490</v>
      </c>
      <c r="E794" t="s">
        <v>2489</v>
      </c>
      <c r="F794" s="1">
        <v>727.17</v>
      </c>
      <c r="G794" s="1">
        <v>236.44</v>
      </c>
      <c r="H794" s="1">
        <v>358.4</v>
      </c>
      <c r="J794"/>
      <c r="K794"/>
    </row>
    <row r="795" spans="1:12" x14ac:dyDescent="0.3">
      <c r="A795" t="s">
        <v>720</v>
      </c>
      <c r="B795" t="s">
        <v>119</v>
      </c>
      <c r="C795" t="s">
        <v>352</v>
      </c>
      <c r="D795" t="s">
        <v>2491</v>
      </c>
      <c r="E795" t="s">
        <v>2489</v>
      </c>
      <c r="F795" s="1">
        <v>10.97</v>
      </c>
      <c r="J795"/>
      <c r="K795"/>
    </row>
    <row r="796" spans="1:12" x14ac:dyDescent="0.3">
      <c r="A796" t="s">
        <v>720</v>
      </c>
      <c r="B796" t="s">
        <v>119</v>
      </c>
      <c r="C796" t="s">
        <v>273</v>
      </c>
      <c r="D796" t="s">
        <v>2492</v>
      </c>
      <c r="E796" t="s">
        <v>2489</v>
      </c>
      <c r="F796" s="1">
        <v>624.08000000000004</v>
      </c>
      <c r="G796" s="1">
        <v>827.28</v>
      </c>
      <c r="H796" s="1">
        <v>240.83</v>
      </c>
      <c r="J796"/>
      <c r="K796"/>
    </row>
    <row r="797" spans="1:12" x14ac:dyDescent="0.3">
      <c r="A797" t="s">
        <v>720</v>
      </c>
      <c r="B797" t="s">
        <v>119</v>
      </c>
      <c r="C797" t="s">
        <v>184</v>
      </c>
      <c r="D797" t="s">
        <v>2493</v>
      </c>
      <c r="E797" t="s">
        <v>2489</v>
      </c>
      <c r="F797" s="1">
        <v>311.67</v>
      </c>
      <c r="G797" s="1">
        <v>753</v>
      </c>
      <c r="H797" s="1">
        <v>299.51</v>
      </c>
      <c r="J797"/>
      <c r="K797"/>
    </row>
    <row r="798" spans="1:12" x14ac:dyDescent="0.3">
      <c r="A798" t="s">
        <v>720</v>
      </c>
      <c r="B798" t="s">
        <v>119</v>
      </c>
      <c r="C798" t="s">
        <v>333</v>
      </c>
      <c r="D798" t="s">
        <v>2494</v>
      </c>
      <c r="E798" t="s">
        <v>2489</v>
      </c>
      <c r="F798" s="1">
        <v>7.95</v>
      </c>
      <c r="G798" s="1">
        <v>189.54</v>
      </c>
      <c r="H798" s="1">
        <v>132.82</v>
      </c>
      <c r="J798"/>
      <c r="K798"/>
    </row>
    <row r="799" spans="1:12" x14ac:dyDescent="0.3">
      <c r="A799" t="s">
        <v>720</v>
      </c>
      <c r="B799" t="s">
        <v>119</v>
      </c>
      <c r="C799" t="s">
        <v>334</v>
      </c>
      <c r="D799" t="s">
        <v>2495</v>
      </c>
      <c r="E799" t="s">
        <v>2489</v>
      </c>
      <c r="G799" s="1">
        <v>227.95</v>
      </c>
      <c r="J799"/>
      <c r="K799"/>
    </row>
    <row r="800" spans="1:12" x14ac:dyDescent="0.3">
      <c r="A800" t="s">
        <v>720</v>
      </c>
      <c r="B800" t="s">
        <v>119</v>
      </c>
      <c r="C800" t="s">
        <v>275</v>
      </c>
      <c r="D800" t="s">
        <v>2496</v>
      </c>
      <c r="E800" t="s">
        <v>2489</v>
      </c>
      <c r="F800" s="1">
        <v>41.63</v>
      </c>
      <c r="G800" s="1">
        <v>139.01</v>
      </c>
      <c r="H800" s="1">
        <v>86.66</v>
      </c>
      <c r="J800"/>
      <c r="K800"/>
    </row>
    <row r="801" spans="1:11" x14ac:dyDescent="0.3">
      <c r="A801" t="s">
        <v>720</v>
      </c>
      <c r="B801" t="s">
        <v>119</v>
      </c>
      <c r="C801" t="s">
        <v>382</v>
      </c>
      <c r="D801" t="s">
        <v>2497</v>
      </c>
      <c r="E801" t="s">
        <v>2489</v>
      </c>
      <c r="F801" s="1">
        <v>6.98</v>
      </c>
      <c r="J801"/>
      <c r="K801"/>
    </row>
    <row r="802" spans="1:11" x14ac:dyDescent="0.3">
      <c r="A802" t="s">
        <v>720</v>
      </c>
      <c r="B802" t="s">
        <v>119</v>
      </c>
      <c r="C802" t="s">
        <v>276</v>
      </c>
      <c r="D802" t="s">
        <v>2498</v>
      </c>
      <c r="E802" t="s">
        <v>2489</v>
      </c>
      <c r="G802" s="1">
        <v>60.74</v>
      </c>
      <c r="J802"/>
      <c r="K802"/>
    </row>
    <row r="803" spans="1:11" x14ac:dyDescent="0.3">
      <c r="A803" t="s">
        <v>720</v>
      </c>
      <c r="B803" t="s">
        <v>119</v>
      </c>
      <c r="C803" t="s">
        <v>310</v>
      </c>
      <c r="D803" t="s">
        <v>2499</v>
      </c>
      <c r="E803" t="s">
        <v>2489</v>
      </c>
      <c r="H803" s="1">
        <v>251.88</v>
      </c>
      <c r="J803"/>
      <c r="K803"/>
    </row>
    <row r="804" spans="1:11" x14ac:dyDescent="0.3">
      <c r="A804" t="s">
        <v>720</v>
      </c>
      <c r="B804" t="s">
        <v>119</v>
      </c>
      <c r="C804" t="s">
        <v>277</v>
      </c>
      <c r="D804" t="s">
        <v>2500</v>
      </c>
      <c r="E804" t="s">
        <v>2489</v>
      </c>
      <c r="F804" s="1">
        <v>0</v>
      </c>
      <c r="G804" s="1">
        <v>0</v>
      </c>
      <c r="H804" s="1">
        <v>0</v>
      </c>
      <c r="J804"/>
      <c r="K804"/>
    </row>
    <row r="805" spans="1:11" x14ac:dyDescent="0.3">
      <c r="A805" t="s">
        <v>720</v>
      </c>
      <c r="B805" t="s">
        <v>119</v>
      </c>
      <c r="C805" t="s">
        <v>302</v>
      </c>
      <c r="D805" t="s">
        <v>2501</v>
      </c>
      <c r="E805" t="s">
        <v>2489</v>
      </c>
      <c r="F805" s="1">
        <v>566.5</v>
      </c>
      <c r="G805" s="1">
        <v>343.6</v>
      </c>
      <c r="H805" s="1">
        <v>285.7</v>
      </c>
      <c r="J805"/>
      <c r="K805"/>
    </row>
    <row r="806" spans="1:11" x14ac:dyDescent="0.3">
      <c r="A806" t="s">
        <v>720</v>
      </c>
      <c r="B806" t="s">
        <v>119</v>
      </c>
      <c r="C806" t="s">
        <v>364</v>
      </c>
      <c r="D806" t="s">
        <v>2502</v>
      </c>
      <c r="E806" t="s">
        <v>2489</v>
      </c>
      <c r="F806" s="1">
        <v>373.83</v>
      </c>
      <c r="G806" s="1">
        <v>763.01</v>
      </c>
      <c r="H806" s="1">
        <v>1127.1099999999999</v>
      </c>
      <c r="J806"/>
      <c r="K806"/>
    </row>
    <row r="807" spans="1:11" x14ac:dyDescent="0.3">
      <c r="A807" t="s">
        <v>720</v>
      </c>
      <c r="B807" t="s">
        <v>119</v>
      </c>
      <c r="C807" t="s">
        <v>360</v>
      </c>
      <c r="D807" t="s">
        <v>2503</v>
      </c>
      <c r="E807" t="s">
        <v>2489</v>
      </c>
      <c r="F807" s="1">
        <v>449.98</v>
      </c>
      <c r="G807" s="1">
        <v>554.1</v>
      </c>
      <c r="H807" s="1">
        <v>607.13</v>
      </c>
      <c r="J807"/>
      <c r="K807"/>
    </row>
    <row r="808" spans="1:11" x14ac:dyDescent="0.3">
      <c r="A808" t="s">
        <v>720</v>
      </c>
      <c r="B808" t="s">
        <v>119</v>
      </c>
      <c r="C808" t="s">
        <v>16</v>
      </c>
      <c r="D808" t="s">
        <v>531</v>
      </c>
      <c r="E808" t="s">
        <v>2489</v>
      </c>
      <c r="F808" s="1">
        <v>0</v>
      </c>
      <c r="G808" s="1">
        <v>0</v>
      </c>
      <c r="H808" s="1">
        <v>0</v>
      </c>
      <c r="J808"/>
      <c r="K808"/>
    </row>
    <row r="809" spans="1:11" x14ac:dyDescent="0.3">
      <c r="A809" t="s">
        <v>720</v>
      </c>
      <c r="B809" t="s">
        <v>119</v>
      </c>
      <c r="C809" t="s">
        <v>361</v>
      </c>
      <c r="D809" t="s">
        <v>2504</v>
      </c>
      <c r="E809" t="s">
        <v>2505</v>
      </c>
      <c r="G809" s="1">
        <v>0.16</v>
      </c>
      <c r="J809"/>
      <c r="K809"/>
    </row>
    <row r="810" spans="1:11" x14ac:dyDescent="0.3">
      <c r="A810" t="s">
        <v>720</v>
      </c>
      <c r="B810" t="s">
        <v>119</v>
      </c>
      <c r="C810" t="s">
        <v>222</v>
      </c>
      <c r="D810" t="s">
        <v>2506</v>
      </c>
      <c r="E810" t="s">
        <v>2505</v>
      </c>
      <c r="F810" s="1">
        <v>23.04</v>
      </c>
      <c r="G810" s="1">
        <v>21.18</v>
      </c>
      <c r="J810"/>
      <c r="K810"/>
    </row>
    <row r="811" spans="1:11" x14ac:dyDescent="0.3">
      <c r="A811" t="s">
        <v>720</v>
      </c>
      <c r="B811" t="s">
        <v>119</v>
      </c>
      <c r="C811" t="s">
        <v>365</v>
      </c>
      <c r="D811" t="s">
        <v>2507</v>
      </c>
      <c r="E811" t="s">
        <v>2505</v>
      </c>
      <c r="F811" s="1">
        <v>0</v>
      </c>
      <c r="J811"/>
      <c r="K811"/>
    </row>
    <row r="812" spans="1:11" x14ac:dyDescent="0.3">
      <c r="A812" t="s">
        <v>720</v>
      </c>
      <c r="B812" t="s">
        <v>119</v>
      </c>
      <c r="C812" t="s">
        <v>18</v>
      </c>
      <c r="D812" t="s">
        <v>532</v>
      </c>
      <c r="E812" t="s">
        <v>2505</v>
      </c>
      <c r="F812" s="1">
        <v>0</v>
      </c>
      <c r="G812" s="1">
        <v>0</v>
      </c>
      <c r="H812" s="1">
        <v>0</v>
      </c>
      <c r="J812"/>
      <c r="K812"/>
    </row>
    <row r="813" spans="1:11" x14ac:dyDescent="0.3">
      <c r="A813" t="s">
        <v>720</v>
      </c>
      <c r="B813" t="s">
        <v>119</v>
      </c>
      <c r="C813" t="s">
        <v>54</v>
      </c>
      <c r="D813" t="s">
        <v>2508</v>
      </c>
      <c r="E813" t="s">
        <v>2505</v>
      </c>
      <c r="F813" s="1">
        <v>2776</v>
      </c>
      <c r="G813" s="1">
        <v>2988</v>
      </c>
      <c r="H813" s="1">
        <v>2937</v>
      </c>
      <c r="J813"/>
      <c r="K813"/>
    </row>
    <row r="814" spans="1:11" x14ac:dyDescent="0.3">
      <c r="A814" t="s">
        <v>720</v>
      </c>
      <c r="B814" t="s">
        <v>119</v>
      </c>
      <c r="C814" t="s">
        <v>337</v>
      </c>
      <c r="D814" t="s">
        <v>2509</v>
      </c>
      <c r="E814" t="s">
        <v>2505</v>
      </c>
      <c r="F814" s="1">
        <v>15.45</v>
      </c>
      <c r="J814"/>
      <c r="K814"/>
    </row>
    <row r="815" spans="1:11" x14ac:dyDescent="0.3">
      <c r="A815" t="s">
        <v>720</v>
      </c>
      <c r="B815" t="s">
        <v>119</v>
      </c>
      <c r="C815" t="s">
        <v>281</v>
      </c>
      <c r="D815" t="s">
        <v>2510</v>
      </c>
      <c r="E815" t="s">
        <v>2511</v>
      </c>
      <c r="F815" s="1">
        <v>155.86000000000001</v>
      </c>
      <c r="G815" s="1">
        <v>91.76</v>
      </c>
      <c r="J815"/>
      <c r="K815"/>
    </row>
    <row r="816" spans="1:11" x14ac:dyDescent="0.3">
      <c r="A816" t="s">
        <v>720</v>
      </c>
      <c r="B816" t="s">
        <v>119</v>
      </c>
      <c r="C816" t="s">
        <v>282</v>
      </c>
      <c r="D816" t="s">
        <v>2512</v>
      </c>
      <c r="E816" t="s">
        <v>2511</v>
      </c>
      <c r="F816" s="1">
        <v>669.68</v>
      </c>
      <c r="G816" s="1">
        <v>568.6</v>
      </c>
      <c r="H816" s="1">
        <v>257.45999999999998</v>
      </c>
      <c r="J816"/>
      <c r="K816"/>
    </row>
    <row r="817" spans="1:11" x14ac:dyDescent="0.3">
      <c r="A817" t="s">
        <v>720</v>
      </c>
      <c r="B817" t="s">
        <v>119</v>
      </c>
      <c r="C817" t="s">
        <v>283</v>
      </c>
      <c r="D817" t="s">
        <v>2513</v>
      </c>
      <c r="E817" t="s">
        <v>2511</v>
      </c>
      <c r="F817" s="1">
        <v>54</v>
      </c>
      <c r="J817"/>
      <c r="K817"/>
    </row>
    <row r="818" spans="1:11" x14ac:dyDescent="0.3">
      <c r="A818" t="s">
        <v>720</v>
      </c>
      <c r="B818" t="s">
        <v>119</v>
      </c>
      <c r="C818" t="s">
        <v>284</v>
      </c>
      <c r="D818" t="s">
        <v>2514</v>
      </c>
      <c r="E818" t="s">
        <v>2511</v>
      </c>
      <c r="F818" s="1">
        <v>458.47</v>
      </c>
      <c r="G818" s="1">
        <v>292.89999999999998</v>
      </c>
      <c r="H818" s="1">
        <v>95.54</v>
      </c>
      <c r="J818"/>
      <c r="K818"/>
    </row>
    <row r="819" spans="1:11" x14ac:dyDescent="0.3">
      <c r="A819" t="s">
        <v>720</v>
      </c>
      <c r="B819" t="s">
        <v>119</v>
      </c>
      <c r="C819" t="s">
        <v>20</v>
      </c>
      <c r="D819" t="s">
        <v>533</v>
      </c>
      <c r="E819" t="s">
        <v>2511</v>
      </c>
      <c r="F819" s="1">
        <v>0</v>
      </c>
      <c r="G819" s="1">
        <v>0</v>
      </c>
      <c r="H819" s="1">
        <v>0</v>
      </c>
      <c r="J819"/>
      <c r="K819"/>
    </row>
    <row r="820" spans="1:11" x14ac:dyDescent="0.3">
      <c r="A820" t="s">
        <v>720</v>
      </c>
      <c r="B820" t="s">
        <v>119</v>
      </c>
      <c r="C820" t="s">
        <v>344</v>
      </c>
      <c r="D820" t="s">
        <v>2515</v>
      </c>
      <c r="E820" t="s">
        <v>2516</v>
      </c>
      <c r="G820" s="1">
        <v>160.15</v>
      </c>
      <c r="J820"/>
      <c r="K820"/>
    </row>
    <row r="821" spans="1:11" x14ac:dyDescent="0.3">
      <c r="A821" t="s">
        <v>720</v>
      </c>
      <c r="B821" t="s">
        <v>119</v>
      </c>
      <c r="C821" t="s">
        <v>386</v>
      </c>
      <c r="D821" t="s">
        <v>2517</v>
      </c>
      <c r="E821" t="s">
        <v>2516</v>
      </c>
      <c r="F821" s="1">
        <v>5.4</v>
      </c>
      <c r="J821"/>
      <c r="K821"/>
    </row>
    <row r="822" spans="1:11" x14ac:dyDescent="0.3">
      <c r="A822" t="s">
        <v>720</v>
      </c>
      <c r="B822" t="s">
        <v>119</v>
      </c>
      <c r="C822" t="s">
        <v>43</v>
      </c>
      <c r="D822" t="s">
        <v>534</v>
      </c>
      <c r="E822" t="s">
        <v>2516</v>
      </c>
      <c r="F822" s="1">
        <v>0</v>
      </c>
      <c r="G822" s="1">
        <v>0</v>
      </c>
      <c r="H822" s="1">
        <v>0</v>
      </c>
      <c r="J822"/>
      <c r="K822"/>
    </row>
    <row r="823" spans="1:11" x14ac:dyDescent="0.3">
      <c r="A823" t="s">
        <v>720</v>
      </c>
      <c r="B823" t="s">
        <v>119</v>
      </c>
      <c r="C823" t="s">
        <v>158</v>
      </c>
      <c r="D823" t="s">
        <v>2518</v>
      </c>
      <c r="E823" t="s">
        <v>2519</v>
      </c>
      <c r="G823" s="1">
        <v>80</v>
      </c>
      <c r="J823"/>
      <c r="K823"/>
    </row>
    <row r="824" spans="1:11" x14ac:dyDescent="0.3">
      <c r="A824" t="s">
        <v>720</v>
      </c>
      <c r="B824" t="s">
        <v>119</v>
      </c>
      <c r="C824" t="s">
        <v>295</v>
      </c>
      <c r="D824" t="s">
        <v>2520</v>
      </c>
      <c r="E824" t="s">
        <v>2519</v>
      </c>
      <c r="H824" s="1">
        <v>49.95</v>
      </c>
      <c r="J824"/>
      <c r="K824"/>
    </row>
    <row r="825" spans="1:11" x14ac:dyDescent="0.3">
      <c r="A825" t="s">
        <v>720</v>
      </c>
      <c r="B825" t="s">
        <v>119</v>
      </c>
      <c r="C825" t="s">
        <v>298</v>
      </c>
      <c r="D825" t="s">
        <v>2521</v>
      </c>
      <c r="E825" t="s">
        <v>2519</v>
      </c>
      <c r="F825" s="1">
        <v>95</v>
      </c>
      <c r="J825"/>
      <c r="K825"/>
    </row>
    <row r="826" spans="1:11" x14ac:dyDescent="0.3">
      <c r="A826" t="s">
        <v>720</v>
      </c>
      <c r="B826" t="s">
        <v>119</v>
      </c>
      <c r="C826" t="s">
        <v>28</v>
      </c>
      <c r="D826" t="s">
        <v>535</v>
      </c>
      <c r="E826" t="s">
        <v>2519</v>
      </c>
      <c r="F826" s="1">
        <v>0</v>
      </c>
      <c r="G826" s="1">
        <v>0</v>
      </c>
      <c r="H826" s="1">
        <v>0</v>
      </c>
      <c r="J826"/>
      <c r="K826"/>
    </row>
    <row r="827" spans="1:11" x14ac:dyDescent="0.3">
      <c r="A827" t="s">
        <v>720</v>
      </c>
      <c r="B827" t="s">
        <v>121</v>
      </c>
      <c r="C827" t="s">
        <v>154</v>
      </c>
      <c r="D827" t="s">
        <v>2534</v>
      </c>
      <c r="E827" t="s">
        <v>2535</v>
      </c>
      <c r="F827" s="1">
        <v>50000</v>
      </c>
      <c r="G827" s="1">
        <v>51500</v>
      </c>
      <c r="H827" s="1">
        <v>50000</v>
      </c>
      <c r="J827"/>
      <c r="K827"/>
    </row>
    <row r="828" spans="1:11" x14ac:dyDescent="0.3">
      <c r="A828" t="s">
        <v>720</v>
      </c>
      <c r="B828" t="s">
        <v>121</v>
      </c>
      <c r="C828" t="s">
        <v>11</v>
      </c>
      <c r="D828" t="s">
        <v>536</v>
      </c>
      <c r="E828" t="s">
        <v>2535</v>
      </c>
      <c r="F828" s="1">
        <v>0</v>
      </c>
      <c r="G828" s="1">
        <v>0</v>
      </c>
      <c r="H828" s="1">
        <v>0</v>
      </c>
      <c r="J828"/>
      <c r="K828"/>
    </row>
    <row r="829" spans="1:11" x14ac:dyDescent="0.3">
      <c r="A829" t="s">
        <v>720</v>
      </c>
      <c r="B829" t="s">
        <v>121</v>
      </c>
      <c r="C829" t="s">
        <v>304</v>
      </c>
      <c r="D829" t="s">
        <v>2536</v>
      </c>
      <c r="E829" t="s">
        <v>2537</v>
      </c>
      <c r="F829" s="1">
        <v>0</v>
      </c>
      <c r="J829"/>
      <c r="K829"/>
    </row>
    <row r="830" spans="1:11" x14ac:dyDescent="0.3">
      <c r="A830" t="s">
        <v>720</v>
      </c>
      <c r="B830" t="s">
        <v>121</v>
      </c>
      <c r="C830" t="s">
        <v>281</v>
      </c>
      <c r="D830" t="s">
        <v>2538</v>
      </c>
      <c r="E830" t="s">
        <v>2539</v>
      </c>
      <c r="F830" s="1">
        <v>0</v>
      </c>
      <c r="J830"/>
      <c r="K830"/>
    </row>
    <row r="831" spans="1:11" x14ac:dyDescent="0.3">
      <c r="A831" t="s">
        <v>720</v>
      </c>
      <c r="B831" t="s">
        <v>121</v>
      </c>
      <c r="C831" t="s">
        <v>282</v>
      </c>
      <c r="D831" t="s">
        <v>2540</v>
      </c>
      <c r="E831" t="s">
        <v>2539</v>
      </c>
      <c r="F831" s="1">
        <v>0</v>
      </c>
      <c r="J831"/>
      <c r="K831"/>
    </row>
    <row r="832" spans="1:11" x14ac:dyDescent="0.3">
      <c r="A832" t="s">
        <v>720</v>
      </c>
      <c r="B832" t="s">
        <v>121</v>
      </c>
      <c r="C832" t="s">
        <v>283</v>
      </c>
      <c r="D832" t="s">
        <v>2541</v>
      </c>
      <c r="E832" t="s">
        <v>2539</v>
      </c>
      <c r="F832" s="1">
        <v>0</v>
      </c>
      <c r="J832"/>
      <c r="K832"/>
    </row>
    <row r="833" spans="1:11" x14ac:dyDescent="0.3">
      <c r="A833" t="s">
        <v>720</v>
      </c>
      <c r="B833" t="s">
        <v>121</v>
      </c>
      <c r="C833" t="s">
        <v>284</v>
      </c>
      <c r="D833" t="s">
        <v>2542</v>
      </c>
      <c r="E833" t="s">
        <v>2539</v>
      </c>
      <c r="F833" s="1">
        <v>0</v>
      </c>
      <c r="J833"/>
      <c r="K833"/>
    </row>
    <row r="834" spans="1:11" x14ac:dyDescent="0.3">
      <c r="A834" t="s">
        <v>720</v>
      </c>
      <c r="B834" t="s">
        <v>121</v>
      </c>
      <c r="C834" t="s">
        <v>24</v>
      </c>
      <c r="D834" t="s">
        <v>2543</v>
      </c>
      <c r="E834" t="s">
        <v>2544</v>
      </c>
      <c r="G834" s="1">
        <v>0</v>
      </c>
      <c r="H834" s="1">
        <v>132.6</v>
      </c>
      <c r="J834"/>
      <c r="K834"/>
    </row>
    <row r="835" spans="1:11" x14ac:dyDescent="0.3">
      <c r="A835" t="s">
        <v>720</v>
      </c>
      <c r="B835" t="s">
        <v>121</v>
      </c>
      <c r="C835" t="s">
        <v>367</v>
      </c>
      <c r="D835" t="s">
        <v>2545</v>
      </c>
      <c r="E835" t="s">
        <v>2544</v>
      </c>
      <c r="G835" s="1">
        <v>-12</v>
      </c>
      <c r="J835"/>
      <c r="K835"/>
    </row>
    <row r="836" spans="1:11" x14ac:dyDescent="0.3">
      <c r="A836" t="s">
        <v>720</v>
      </c>
      <c r="B836" t="s">
        <v>160</v>
      </c>
      <c r="C836" t="s">
        <v>270</v>
      </c>
      <c r="D836" t="s">
        <v>2546</v>
      </c>
      <c r="E836" t="s">
        <v>2547</v>
      </c>
      <c r="H836" s="1">
        <v>14.04</v>
      </c>
      <c r="J836"/>
      <c r="K836"/>
    </row>
    <row r="837" spans="1:11" x14ac:dyDescent="0.3">
      <c r="A837" t="s">
        <v>720</v>
      </c>
      <c r="B837" t="s">
        <v>160</v>
      </c>
      <c r="C837" t="s">
        <v>355</v>
      </c>
      <c r="D837" t="s">
        <v>2548</v>
      </c>
      <c r="E837" t="s">
        <v>2549</v>
      </c>
      <c r="G837" s="1">
        <v>860.89</v>
      </c>
      <c r="J837"/>
      <c r="K837"/>
    </row>
    <row r="838" spans="1:11" x14ac:dyDescent="0.3">
      <c r="A838" t="s">
        <v>720</v>
      </c>
      <c r="B838" t="s">
        <v>160</v>
      </c>
      <c r="C838" t="s">
        <v>272</v>
      </c>
      <c r="D838" t="s">
        <v>2550</v>
      </c>
      <c r="E838" t="s">
        <v>2549</v>
      </c>
      <c r="F838" s="1">
        <v>355.7</v>
      </c>
      <c r="G838" s="1">
        <v>312.57</v>
      </c>
      <c r="H838" s="1">
        <v>145.46</v>
      </c>
      <c r="J838"/>
      <c r="K838"/>
    </row>
    <row r="839" spans="1:11" x14ac:dyDescent="0.3">
      <c r="A839" t="s">
        <v>720</v>
      </c>
      <c r="B839" t="s">
        <v>160</v>
      </c>
      <c r="C839" t="s">
        <v>273</v>
      </c>
      <c r="D839" t="s">
        <v>2551</v>
      </c>
      <c r="E839" t="s">
        <v>2549</v>
      </c>
      <c r="F839" s="1">
        <v>1269.31</v>
      </c>
      <c r="G839" s="1">
        <v>9.99</v>
      </c>
      <c r="H839" s="1">
        <v>673.38</v>
      </c>
      <c r="J839"/>
      <c r="K839"/>
    </row>
    <row r="840" spans="1:11" x14ac:dyDescent="0.3">
      <c r="A840" t="s">
        <v>720</v>
      </c>
      <c r="B840" t="s">
        <v>160</v>
      </c>
      <c r="C840" t="s">
        <v>184</v>
      </c>
      <c r="D840" t="s">
        <v>2552</v>
      </c>
      <c r="E840" t="s">
        <v>2549</v>
      </c>
      <c r="F840" s="1">
        <v>10</v>
      </c>
      <c r="G840" s="1">
        <v>99.87</v>
      </c>
      <c r="H840" s="1">
        <v>192.65</v>
      </c>
      <c r="J840"/>
      <c r="K840"/>
    </row>
    <row r="841" spans="1:11" x14ac:dyDescent="0.3">
      <c r="A841" t="s">
        <v>720</v>
      </c>
      <c r="B841" t="s">
        <v>160</v>
      </c>
      <c r="C841" t="s">
        <v>275</v>
      </c>
      <c r="D841" t="s">
        <v>2553</v>
      </c>
      <c r="E841" t="s">
        <v>2549</v>
      </c>
      <c r="F841" s="1">
        <v>47.74</v>
      </c>
      <c r="H841" s="1">
        <v>69.91</v>
      </c>
      <c r="J841"/>
      <c r="K841"/>
    </row>
    <row r="842" spans="1:11" x14ac:dyDescent="0.3">
      <c r="A842" t="s">
        <v>720</v>
      </c>
      <c r="B842" t="s">
        <v>160</v>
      </c>
      <c r="C842" t="s">
        <v>382</v>
      </c>
      <c r="D842" t="s">
        <v>2554</v>
      </c>
      <c r="E842" t="s">
        <v>2549</v>
      </c>
      <c r="G842" s="1">
        <v>75</v>
      </c>
      <c r="J842"/>
      <c r="K842"/>
    </row>
    <row r="843" spans="1:11" x14ac:dyDescent="0.3">
      <c r="A843" t="s">
        <v>720</v>
      </c>
      <c r="B843" t="s">
        <v>160</v>
      </c>
      <c r="C843" t="s">
        <v>276</v>
      </c>
      <c r="D843" t="s">
        <v>2555</v>
      </c>
      <c r="E843" t="s">
        <v>2549</v>
      </c>
      <c r="F843" s="1">
        <v>94.94</v>
      </c>
      <c r="J843"/>
      <c r="K843"/>
    </row>
    <row r="844" spans="1:11" x14ac:dyDescent="0.3">
      <c r="A844" t="s">
        <v>720</v>
      </c>
      <c r="B844" t="s">
        <v>160</v>
      </c>
      <c r="C844" t="s">
        <v>277</v>
      </c>
      <c r="D844" t="s">
        <v>2556</v>
      </c>
      <c r="E844" t="s">
        <v>2549</v>
      </c>
      <c r="F844" s="1">
        <v>0</v>
      </c>
      <c r="G844" s="1">
        <v>0</v>
      </c>
      <c r="H844" s="1">
        <v>121.63</v>
      </c>
      <c r="J844"/>
      <c r="K844"/>
    </row>
    <row r="845" spans="1:11" x14ac:dyDescent="0.3">
      <c r="A845" t="s">
        <v>720</v>
      </c>
      <c r="B845" t="s">
        <v>160</v>
      </c>
      <c r="C845" t="s">
        <v>300</v>
      </c>
      <c r="D845" t="s">
        <v>2557</v>
      </c>
      <c r="E845" t="s">
        <v>2549</v>
      </c>
      <c r="F845" s="1">
        <v>90</v>
      </c>
      <c r="J845"/>
      <c r="K845"/>
    </row>
    <row r="846" spans="1:11" x14ac:dyDescent="0.3">
      <c r="A846" t="s">
        <v>720</v>
      </c>
      <c r="B846" t="s">
        <v>160</v>
      </c>
      <c r="C846" t="s">
        <v>302</v>
      </c>
      <c r="D846" t="s">
        <v>2558</v>
      </c>
      <c r="E846" t="s">
        <v>2549</v>
      </c>
      <c r="F846" s="1">
        <v>74.94</v>
      </c>
      <c r="H846" s="1">
        <v>34.99</v>
      </c>
      <c r="J846"/>
      <c r="K846"/>
    </row>
    <row r="847" spans="1:11" x14ac:dyDescent="0.3">
      <c r="A847" t="s">
        <v>720</v>
      </c>
      <c r="B847" t="s">
        <v>160</v>
      </c>
      <c r="C847" t="s">
        <v>364</v>
      </c>
      <c r="D847" t="s">
        <v>2559</v>
      </c>
      <c r="E847" t="s">
        <v>2549</v>
      </c>
      <c r="F847" s="1">
        <v>233.25</v>
      </c>
      <c r="G847" s="1">
        <v>232.4</v>
      </c>
      <c r="H847" s="1">
        <v>150.25</v>
      </c>
      <c r="J847"/>
      <c r="K847"/>
    </row>
    <row r="848" spans="1:11" x14ac:dyDescent="0.3">
      <c r="A848" t="s">
        <v>720</v>
      </c>
      <c r="B848" t="s">
        <v>160</v>
      </c>
      <c r="C848" t="s">
        <v>360</v>
      </c>
      <c r="D848" t="s">
        <v>2560</v>
      </c>
      <c r="E848" t="s">
        <v>2549</v>
      </c>
      <c r="F848" s="1">
        <v>1355.74</v>
      </c>
      <c r="G848" s="1">
        <v>889.93</v>
      </c>
      <c r="H848" s="1">
        <v>361.57</v>
      </c>
      <c r="J848"/>
      <c r="K848"/>
    </row>
    <row r="849" spans="1:12" x14ac:dyDescent="0.3">
      <c r="A849" t="s">
        <v>720</v>
      </c>
      <c r="B849" t="s">
        <v>160</v>
      </c>
      <c r="C849" t="s">
        <v>16</v>
      </c>
      <c r="D849" t="s">
        <v>571</v>
      </c>
      <c r="E849" t="s">
        <v>2549</v>
      </c>
      <c r="F849" s="1">
        <v>0</v>
      </c>
      <c r="G849" s="1">
        <v>0</v>
      </c>
      <c r="H849" s="1">
        <v>0</v>
      </c>
      <c r="J849"/>
      <c r="K849"/>
    </row>
    <row r="850" spans="1:12" x14ac:dyDescent="0.3">
      <c r="A850" t="s">
        <v>720</v>
      </c>
      <c r="B850" t="s">
        <v>160</v>
      </c>
      <c r="C850" t="s">
        <v>222</v>
      </c>
      <c r="D850" t="s">
        <v>2561</v>
      </c>
      <c r="E850" t="s">
        <v>2562</v>
      </c>
      <c r="F850" s="1">
        <v>83.56</v>
      </c>
      <c r="G850" s="1">
        <v>2.8</v>
      </c>
      <c r="H850" s="1">
        <v>57.15</v>
      </c>
      <c r="J850"/>
      <c r="K850"/>
    </row>
    <row r="851" spans="1:12" x14ac:dyDescent="0.3">
      <c r="A851" t="s">
        <v>720</v>
      </c>
      <c r="B851" t="s">
        <v>160</v>
      </c>
      <c r="C851" t="s">
        <v>18</v>
      </c>
      <c r="D851" t="s">
        <v>572</v>
      </c>
      <c r="E851" t="s">
        <v>2562</v>
      </c>
      <c r="F851" s="1">
        <v>0</v>
      </c>
      <c r="G851" s="1">
        <v>0</v>
      </c>
      <c r="H851" s="1">
        <v>0</v>
      </c>
      <c r="J851"/>
      <c r="K851"/>
    </row>
    <row r="852" spans="1:12" x14ac:dyDescent="0.3">
      <c r="A852" t="s">
        <v>720</v>
      </c>
      <c r="B852" t="s">
        <v>160</v>
      </c>
      <c r="C852" t="s">
        <v>54</v>
      </c>
      <c r="D852" t="s">
        <v>2563</v>
      </c>
      <c r="E852" t="s">
        <v>2562</v>
      </c>
      <c r="F852" s="1">
        <v>1536</v>
      </c>
      <c r="G852" s="1">
        <v>1980</v>
      </c>
      <c r="H852" s="1">
        <v>2079</v>
      </c>
      <c r="J852"/>
      <c r="K852"/>
      <c r="L852"/>
    </row>
    <row r="853" spans="1:12" x14ac:dyDescent="0.3">
      <c r="A853" t="s">
        <v>720</v>
      </c>
      <c r="B853" t="s">
        <v>160</v>
      </c>
      <c r="C853" t="s">
        <v>337</v>
      </c>
      <c r="D853" t="s">
        <v>2564</v>
      </c>
      <c r="E853" t="s">
        <v>2562</v>
      </c>
      <c r="F853" s="1">
        <v>12.43</v>
      </c>
      <c r="J853"/>
      <c r="K853"/>
    </row>
    <row r="854" spans="1:12" x14ac:dyDescent="0.3">
      <c r="A854" t="s">
        <v>720</v>
      </c>
      <c r="B854" t="s">
        <v>160</v>
      </c>
      <c r="C854" t="s">
        <v>286</v>
      </c>
      <c r="D854" t="s">
        <v>2565</v>
      </c>
      <c r="E854" t="s">
        <v>2566</v>
      </c>
      <c r="F854" s="1">
        <v>630</v>
      </c>
      <c r="J854"/>
      <c r="K854"/>
    </row>
    <row r="855" spans="1:12" x14ac:dyDescent="0.3">
      <c r="A855" t="s">
        <v>720</v>
      </c>
      <c r="B855" t="s">
        <v>160</v>
      </c>
      <c r="C855" t="s">
        <v>287</v>
      </c>
      <c r="D855" t="s">
        <v>2567</v>
      </c>
      <c r="E855" t="s">
        <v>2566</v>
      </c>
      <c r="F855" s="1">
        <v>0</v>
      </c>
      <c r="H855" s="1">
        <v>127.62</v>
      </c>
      <c r="J855"/>
      <c r="K855"/>
    </row>
    <row r="856" spans="1:12" x14ac:dyDescent="0.3">
      <c r="A856" t="s">
        <v>720</v>
      </c>
      <c r="B856" t="s">
        <v>160</v>
      </c>
      <c r="C856" t="s">
        <v>289</v>
      </c>
      <c r="D856" t="s">
        <v>2568</v>
      </c>
      <c r="E856" t="s">
        <v>2566</v>
      </c>
      <c r="F856" s="1">
        <v>573.74</v>
      </c>
      <c r="J856"/>
      <c r="K856"/>
    </row>
    <row r="857" spans="1:12" x14ac:dyDescent="0.3">
      <c r="A857" t="s">
        <v>720</v>
      </c>
      <c r="B857" t="s">
        <v>160</v>
      </c>
      <c r="C857" t="s">
        <v>294</v>
      </c>
      <c r="D857" t="s">
        <v>2569</v>
      </c>
      <c r="E857" t="s">
        <v>2566</v>
      </c>
      <c r="F857" s="1">
        <v>2798.3</v>
      </c>
      <c r="J857"/>
      <c r="K857"/>
    </row>
    <row r="858" spans="1:12" x14ac:dyDescent="0.3">
      <c r="A858" t="s">
        <v>720</v>
      </c>
      <c r="B858" t="s">
        <v>160</v>
      </c>
      <c r="C858" t="s">
        <v>20</v>
      </c>
      <c r="D858" t="s">
        <v>573</v>
      </c>
      <c r="E858" t="s">
        <v>2566</v>
      </c>
      <c r="F858" s="1">
        <v>0</v>
      </c>
      <c r="G858" s="1">
        <v>0</v>
      </c>
      <c r="H858" s="1">
        <v>0</v>
      </c>
      <c r="J858"/>
      <c r="K858"/>
    </row>
    <row r="859" spans="1:12" x14ac:dyDescent="0.3">
      <c r="A859" t="s">
        <v>720</v>
      </c>
      <c r="B859" t="s">
        <v>160</v>
      </c>
      <c r="C859" t="s">
        <v>344</v>
      </c>
      <c r="D859" t="s">
        <v>2570</v>
      </c>
      <c r="E859" t="s">
        <v>2571</v>
      </c>
      <c r="F859" s="1">
        <v>872.72</v>
      </c>
      <c r="J859"/>
      <c r="K859"/>
    </row>
    <row r="860" spans="1:12" x14ac:dyDescent="0.3">
      <c r="A860" t="s">
        <v>720</v>
      </c>
      <c r="B860" t="s">
        <v>160</v>
      </c>
      <c r="C860" t="s">
        <v>158</v>
      </c>
      <c r="D860" t="s">
        <v>2572</v>
      </c>
      <c r="E860" t="s">
        <v>2573</v>
      </c>
      <c r="F860" s="1">
        <v>209</v>
      </c>
      <c r="G860" s="1">
        <v>300</v>
      </c>
      <c r="H860" s="1">
        <v>300</v>
      </c>
      <c r="J860"/>
      <c r="K860"/>
    </row>
    <row r="861" spans="1:12" x14ac:dyDescent="0.3">
      <c r="A861" t="s">
        <v>720</v>
      </c>
      <c r="B861" t="s">
        <v>160</v>
      </c>
      <c r="C861" t="s">
        <v>295</v>
      </c>
      <c r="D861" t="s">
        <v>2574</v>
      </c>
      <c r="E861" t="s">
        <v>2573</v>
      </c>
      <c r="F861" s="1">
        <v>290</v>
      </c>
      <c r="G861" s="1">
        <v>386.88</v>
      </c>
      <c r="H861" s="1">
        <v>270.88</v>
      </c>
      <c r="J861"/>
      <c r="K861"/>
    </row>
    <row r="862" spans="1:12" x14ac:dyDescent="0.3">
      <c r="A862" t="s">
        <v>720</v>
      </c>
      <c r="B862" t="s">
        <v>160</v>
      </c>
      <c r="C862" t="s">
        <v>298</v>
      </c>
      <c r="D862" t="s">
        <v>2575</v>
      </c>
      <c r="E862" t="s">
        <v>2573</v>
      </c>
      <c r="F862" s="1">
        <v>440</v>
      </c>
      <c r="J862"/>
      <c r="K862"/>
    </row>
    <row r="863" spans="1:12" x14ac:dyDescent="0.3">
      <c r="A863" t="s">
        <v>720</v>
      </c>
      <c r="B863" t="s">
        <v>160</v>
      </c>
      <c r="C863" t="s">
        <v>28</v>
      </c>
      <c r="D863" t="s">
        <v>574</v>
      </c>
      <c r="E863" t="s">
        <v>2573</v>
      </c>
      <c r="F863" s="1">
        <v>0</v>
      </c>
      <c r="G863" s="1">
        <v>0</v>
      </c>
      <c r="H863" s="1">
        <v>0</v>
      </c>
      <c r="J863"/>
      <c r="K863"/>
    </row>
    <row r="864" spans="1:12" x14ac:dyDescent="0.3">
      <c r="A864" t="s">
        <v>720</v>
      </c>
      <c r="B864" t="s">
        <v>162</v>
      </c>
      <c r="C864" t="s">
        <v>272</v>
      </c>
      <c r="D864" t="s">
        <v>2576</v>
      </c>
      <c r="E864" t="s">
        <v>2577</v>
      </c>
      <c r="F864" s="1">
        <v>885.23</v>
      </c>
      <c r="G864" s="1">
        <v>416.94</v>
      </c>
      <c r="H864" s="1">
        <v>295.16000000000003</v>
      </c>
      <c r="J864"/>
      <c r="K864"/>
    </row>
    <row r="865" spans="1:11" x14ac:dyDescent="0.3">
      <c r="A865" t="s">
        <v>720</v>
      </c>
      <c r="B865" t="s">
        <v>162</v>
      </c>
      <c r="C865" t="s">
        <v>184</v>
      </c>
      <c r="D865" t="s">
        <v>2578</v>
      </c>
      <c r="E865" t="s">
        <v>2577</v>
      </c>
      <c r="G865" s="1">
        <v>19.399999999999999</v>
      </c>
      <c r="J865"/>
      <c r="K865"/>
    </row>
    <row r="866" spans="1:11" x14ac:dyDescent="0.3">
      <c r="A866" t="s">
        <v>720</v>
      </c>
      <c r="B866" t="s">
        <v>162</v>
      </c>
      <c r="C866" t="s">
        <v>364</v>
      </c>
      <c r="D866" t="s">
        <v>2579</v>
      </c>
      <c r="E866" t="s">
        <v>2577</v>
      </c>
      <c r="F866" s="1">
        <v>40.25</v>
      </c>
      <c r="G866" s="1">
        <v>3</v>
      </c>
      <c r="H866" s="1">
        <v>15.05</v>
      </c>
      <c r="J866"/>
      <c r="K866"/>
    </row>
    <row r="867" spans="1:11" x14ac:dyDescent="0.3">
      <c r="A867" t="s">
        <v>720</v>
      </c>
      <c r="B867" t="s">
        <v>162</v>
      </c>
      <c r="C867" t="s">
        <v>360</v>
      </c>
      <c r="D867" t="s">
        <v>2580</v>
      </c>
      <c r="E867" t="s">
        <v>2577</v>
      </c>
      <c r="F867" s="1">
        <v>186.69</v>
      </c>
      <c r="G867" s="1">
        <v>144.85</v>
      </c>
      <c r="H867" s="1">
        <v>371.8</v>
      </c>
      <c r="J867"/>
      <c r="K867"/>
    </row>
    <row r="868" spans="1:11" x14ac:dyDescent="0.3">
      <c r="A868" t="s">
        <v>720</v>
      </c>
      <c r="B868" t="s">
        <v>162</v>
      </c>
      <c r="C868" t="s">
        <v>16</v>
      </c>
      <c r="D868" t="s">
        <v>575</v>
      </c>
      <c r="E868" t="s">
        <v>2577</v>
      </c>
      <c r="F868" s="1">
        <v>0</v>
      </c>
      <c r="G868" s="1">
        <v>0</v>
      </c>
      <c r="H868" s="1">
        <v>0</v>
      </c>
      <c r="J868"/>
      <c r="K868"/>
    </row>
    <row r="869" spans="1:11" x14ac:dyDescent="0.3">
      <c r="A869" t="s">
        <v>720</v>
      </c>
      <c r="B869" t="s">
        <v>162</v>
      </c>
      <c r="C869" t="s">
        <v>282</v>
      </c>
      <c r="D869" t="s">
        <v>2581</v>
      </c>
      <c r="E869" t="s">
        <v>2582</v>
      </c>
      <c r="G869" s="1">
        <v>775.97</v>
      </c>
      <c r="H869" s="1">
        <v>315.95</v>
      </c>
      <c r="J869"/>
      <c r="K869"/>
    </row>
    <row r="870" spans="1:11" x14ac:dyDescent="0.3">
      <c r="A870" t="s">
        <v>720</v>
      </c>
      <c r="B870" t="s">
        <v>162</v>
      </c>
      <c r="C870" t="s">
        <v>20</v>
      </c>
      <c r="D870" t="s">
        <v>576</v>
      </c>
      <c r="E870" t="s">
        <v>2582</v>
      </c>
      <c r="F870" s="1">
        <v>0</v>
      </c>
      <c r="G870" s="1">
        <v>0</v>
      </c>
      <c r="H870" s="1">
        <v>0</v>
      </c>
      <c r="J870"/>
      <c r="K870"/>
    </row>
    <row r="871" spans="1:11" x14ac:dyDescent="0.3">
      <c r="A871" t="s">
        <v>720</v>
      </c>
      <c r="B871" t="s">
        <v>162</v>
      </c>
      <c r="C871" t="s">
        <v>346</v>
      </c>
      <c r="D871" t="s">
        <v>2583</v>
      </c>
      <c r="E871" t="s">
        <v>2584</v>
      </c>
      <c r="H871" s="1">
        <v>303.64999999999998</v>
      </c>
      <c r="J871"/>
      <c r="K871"/>
    </row>
    <row r="872" spans="1:11" x14ac:dyDescent="0.3">
      <c r="A872" t="s">
        <v>720</v>
      </c>
      <c r="B872" t="s">
        <v>162</v>
      </c>
      <c r="C872" t="s">
        <v>158</v>
      </c>
      <c r="D872" t="s">
        <v>2585</v>
      </c>
      <c r="E872" t="s">
        <v>2586</v>
      </c>
      <c r="F872" s="1">
        <v>75</v>
      </c>
      <c r="G872" s="1">
        <v>75</v>
      </c>
      <c r="H872" s="1">
        <v>75</v>
      </c>
      <c r="J872"/>
      <c r="K872"/>
    </row>
    <row r="873" spans="1:11" x14ac:dyDescent="0.3">
      <c r="A873" t="s">
        <v>720</v>
      </c>
      <c r="B873" t="s">
        <v>162</v>
      </c>
      <c r="C873" t="s">
        <v>24</v>
      </c>
      <c r="D873" t="s">
        <v>2587</v>
      </c>
      <c r="E873" t="s">
        <v>2586</v>
      </c>
      <c r="F873" s="1">
        <v>62.83</v>
      </c>
      <c r="J873"/>
      <c r="K873"/>
    </row>
    <row r="874" spans="1:11" x14ac:dyDescent="0.3">
      <c r="A874" t="s">
        <v>720</v>
      </c>
      <c r="B874" t="s">
        <v>162</v>
      </c>
      <c r="C874" t="s">
        <v>298</v>
      </c>
      <c r="D874" t="s">
        <v>2588</v>
      </c>
      <c r="E874" t="s">
        <v>2586</v>
      </c>
      <c r="H874" s="1">
        <v>75</v>
      </c>
      <c r="J874"/>
      <c r="K874"/>
    </row>
    <row r="875" spans="1:11" x14ac:dyDescent="0.3">
      <c r="A875" t="s">
        <v>720</v>
      </c>
      <c r="B875" t="s">
        <v>162</v>
      </c>
      <c r="C875" t="s">
        <v>28</v>
      </c>
      <c r="D875" t="s">
        <v>577</v>
      </c>
      <c r="E875" t="s">
        <v>2586</v>
      </c>
      <c r="F875" s="1">
        <v>0</v>
      </c>
      <c r="G875" s="1">
        <v>0</v>
      </c>
      <c r="H875" s="1">
        <v>0</v>
      </c>
      <c r="J875"/>
      <c r="K875"/>
    </row>
    <row r="876" spans="1:11" x14ac:dyDescent="0.3">
      <c r="A876" t="s">
        <v>720</v>
      </c>
      <c r="B876" t="s">
        <v>167</v>
      </c>
      <c r="C876" t="s">
        <v>270</v>
      </c>
      <c r="D876" t="s">
        <v>2589</v>
      </c>
      <c r="E876" t="s">
        <v>2590</v>
      </c>
      <c r="G876" s="1">
        <v>33.61</v>
      </c>
      <c r="H876" s="1">
        <v>14.04</v>
      </c>
      <c r="J876"/>
      <c r="K876"/>
    </row>
    <row r="877" spans="1:11" x14ac:dyDescent="0.3">
      <c r="A877" t="s">
        <v>720</v>
      </c>
      <c r="B877" t="s">
        <v>167</v>
      </c>
      <c r="C877" t="s">
        <v>272</v>
      </c>
      <c r="D877" t="s">
        <v>2591</v>
      </c>
      <c r="E877" t="s">
        <v>2592</v>
      </c>
      <c r="F877" s="1">
        <v>180.8</v>
      </c>
      <c r="G877" s="1">
        <v>247.18</v>
      </c>
      <c r="H877" s="1">
        <v>335.2</v>
      </c>
      <c r="J877"/>
      <c r="K877"/>
    </row>
    <row r="878" spans="1:11" x14ac:dyDescent="0.3">
      <c r="A878" t="s">
        <v>720</v>
      </c>
      <c r="B878" t="s">
        <v>167</v>
      </c>
      <c r="C878" t="s">
        <v>352</v>
      </c>
      <c r="D878" t="s">
        <v>2593</v>
      </c>
      <c r="E878" t="s">
        <v>2592</v>
      </c>
      <c r="H878" s="1">
        <v>51.45</v>
      </c>
      <c r="J878"/>
      <c r="K878"/>
    </row>
    <row r="879" spans="1:11" x14ac:dyDescent="0.3">
      <c r="A879" t="s">
        <v>720</v>
      </c>
      <c r="B879" t="s">
        <v>167</v>
      </c>
      <c r="C879" t="s">
        <v>273</v>
      </c>
      <c r="D879" t="s">
        <v>2594</v>
      </c>
      <c r="E879" t="s">
        <v>2592</v>
      </c>
      <c r="F879" s="1">
        <v>241.78</v>
      </c>
      <c r="J879"/>
      <c r="K879"/>
    </row>
    <row r="880" spans="1:11" x14ac:dyDescent="0.3">
      <c r="A880" t="s">
        <v>720</v>
      </c>
      <c r="B880" t="s">
        <v>167</v>
      </c>
      <c r="C880" t="s">
        <v>184</v>
      </c>
      <c r="D880" t="s">
        <v>2595</v>
      </c>
      <c r="E880" t="s">
        <v>2592</v>
      </c>
      <c r="F880" s="1">
        <v>181.88</v>
      </c>
      <c r="G880" s="1">
        <v>259.60000000000002</v>
      </c>
      <c r="H880" s="1">
        <v>25</v>
      </c>
      <c r="J880"/>
      <c r="K880"/>
    </row>
    <row r="881" spans="1:12" x14ac:dyDescent="0.3">
      <c r="A881" t="s">
        <v>720</v>
      </c>
      <c r="B881" t="s">
        <v>167</v>
      </c>
      <c r="C881" t="s">
        <v>275</v>
      </c>
      <c r="D881" t="s">
        <v>2596</v>
      </c>
      <c r="E881" t="s">
        <v>2592</v>
      </c>
      <c r="F881" s="1">
        <v>462.33</v>
      </c>
      <c r="G881" s="1">
        <v>372.75</v>
      </c>
      <c r="H881" s="1">
        <v>211</v>
      </c>
      <c r="J881"/>
      <c r="K881"/>
    </row>
    <row r="882" spans="1:12" x14ac:dyDescent="0.3">
      <c r="A882" t="s">
        <v>720</v>
      </c>
      <c r="B882" t="s">
        <v>167</v>
      </c>
      <c r="C882" t="s">
        <v>277</v>
      </c>
      <c r="D882" t="s">
        <v>2597</v>
      </c>
      <c r="E882" t="s">
        <v>2592</v>
      </c>
      <c r="G882" s="1">
        <v>11.95</v>
      </c>
      <c r="H882" s="1">
        <v>-11.95</v>
      </c>
      <c r="J882"/>
      <c r="K882"/>
    </row>
    <row r="883" spans="1:12" x14ac:dyDescent="0.3">
      <c r="A883" t="s">
        <v>720</v>
      </c>
      <c r="B883" t="s">
        <v>167</v>
      </c>
      <c r="C883" t="s">
        <v>302</v>
      </c>
      <c r="D883" t="s">
        <v>2598</v>
      </c>
      <c r="E883" t="s">
        <v>2592</v>
      </c>
      <c r="F883" s="1">
        <v>1309.28</v>
      </c>
      <c r="G883" s="1">
        <v>210.19</v>
      </c>
      <c r="H883" s="1">
        <v>313.33</v>
      </c>
      <c r="J883"/>
      <c r="K883"/>
    </row>
    <row r="884" spans="1:12" x14ac:dyDescent="0.3">
      <c r="A884" t="s">
        <v>720</v>
      </c>
      <c r="B884" t="s">
        <v>167</v>
      </c>
      <c r="C884" t="s">
        <v>364</v>
      </c>
      <c r="D884" t="s">
        <v>2599</v>
      </c>
      <c r="E884" t="s">
        <v>2592</v>
      </c>
      <c r="F884" s="1">
        <v>341.22</v>
      </c>
      <c r="G884" s="1">
        <v>343.41</v>
      </c>
      <c r="H884" s="1">
        <v>348.7</v>
      </c>
      <c r="J884"/>
      <c r="K884"/>
    </row>
    <row r="885" spans="1:12" x14ac:dyDescent="0.3">
      <c r="A885" t="s">
        <v>720</v>
      </c>
      <c r="B885" t="s">
        <v>167</v>
      </c>
      <c r="C885" t="s">
        <v>360</v>
      </c>
      <c r="D885" t="s">
        <v>2600</v>
      </c>
      <c r="E885" t="s">
        <v>2592</v>
      </c>
      <c r="F885" s="1">
        <v>885.86</v>
      </c>
      <c r="G885" s="1">
        <v>916.15</v>
      </c>
      <c r="H885" s="1">
        <v>1115.9000000000001</v>
      </c>
      <c r="J885"/>
      <c r="K885"/>
    </row>
    <row r="886" spans="1:12" x14ac:dyDescent="0.3">
      <c r="A886" t="s">
        <v>720</v>
      </c>
      <c r="B886" t="s">
        <v>167</v>
      </c>
      <c r="C886" t="s">
        <v>16</v>
      </c>
      <c r="D886" t="s">
        <v>581</v>
      </c>
      <c r="E886" t="s">
        <v>2592</v>
      </c>
      <c r="F886" s="1">
        <v>0</v>
      </c>
      <c r="G886" s="1">
        <v>0</v>
      </c>
      <c r="H886" s="1">
        <v>0</v>
      </c>
      <c r="J886"/>
      <c r="K886"/>
    </row>
    <row r="887" spans="1:12" x14ac:dyDescent="0.3">
      <c r="A887" t="s">
        <v>720</v>
      </c>
      <c r="B887" t="s">
        <v>167</v>
      </c>
      <c r="C887" t="s">
        <v>222</v>
      </c>
      <c r="D887" t="s">
        <v>2601</v>
      </c>
      <c r="E887" t="s">
        <v>2602</v>
      </c>
      <c r="F887" s="1">
        <v>19.05</v>
      </c>
      <c r="G887" s="1">
        <v>20.75</v>
      </c>
      <c r="H887" s="1">
        <v>7.75</v>
      </c>
      <c r="J887"/>
      <c r="K887"/>
    </row>
    <row r="888" spans="1:12" x14ac:dyDescent="0.3">
      <c r="A888" t="s">
        <v>720</v>
      </c>
      <c r="B888" t="s">
        <v>167</v>
      </c>
      <c r="C888" t="s">
        <v>18</v>
      </c>
      <c r="D888" t="s">
        <v>582</v>
      </c>
      <c r="E888" t="s">
        <v>2602</v>
      </c>
      <c r="F888" s="1">
        <v>0</v>
      </c>
      <c r="G888" s="1">
        <v>0</v>
      </c>
      <c r="H888" s="1">
        <v>0</v>
      </c>
      <c r="J888"/>
      <c r="K888"/>
    </row>
    <row r="889" spans="1:12" x14ac:dyDescent="0.3">
      <c r="A889" t="s">
        <v>720</v>
      </c>
      <c r="B889" t="s">
        <v>167</v>
      </c>
      <c r="C889" t="s">
        <v>54</v>
      </c>
      <c r="D889" t="s">
        <v>2603</v>
      </c>
      <c r="E889" t="s">
        <v>2602</v>
      </c>
      <c r="F889" s="1">
        <v>3840</v>
      </c>
      <c r="G889" s="1">
        <v>3168</v>
      </c>
      <c r="H889" s="1">
        <v>2904</v>
      </c>
      <c r="J889"/>
      <c r="K889"/>
    </row>
    <row r="890" spans="1:12" x14ac:dyDescent="0.3">
      <c r="A890" t="s">
        <v>720</v>
      </c>
      <c r="B890" t="s">
        <v>167</v>
      </c>
      <c r="C890" t="s">
        <v>337</v>
      </c>
      <c r="D890" t="s">
        <v>2604</v>
      </c>
      <c r="E890" t="s">
        <v>2602</v>
      </c>
      <c r="F890" s="1">
        <v>2.63</v>
      </c>
      <c r="J890"/>
      <c r="K890"/>
    </row>
    <row r="891" spans="1:12" x14ac:dyDescent="0.3">
      <c r="A891" t="s">
        <v>720</v>
      </c>
      <c r="B891" t="s">
        <v>167</v>
      </c>
      <c r="C891" t="s">
        <v>281</v>
      </c>
      <c r="D891" t="s">
        <v>2605</v>
      </c>
      <c r="E891" t="s">
        <v>2606</v>
      </c>
      <c r="F891" s="1">
        <v>113.18</v>
      </c>
      <c r="J891"/>
      <c r="K891"/>
    </row>
    <row r="892" spans="1:12" x14ac:dyDescent="0.3">
      <c r="A892" t="s">
        <v>720</v>
      </c>
      <c r="B892" t="s">
        <v>167</v>
      </c>
      <c r="C892" t="s">
        <v>282</v>
      </c>
      <c r="D892" t="s">
        <v>2607</v>
      </c>
      <c r="E892" t="s">
        <v>2606</v>
      </c>
      <c r="F892" s="1">
        <v>44</v>
      </c>
      <c r="J892"/>
      <c r="K892"/>
    </row>
    <row r="893" spans="1:12" x14ac:dyDescent="0.3">
      <c r="A893" t="s">
        <v>720</v>
      </c>
      <c r="B893" t="s">
        <v>167</v>
      </c>
      <c r="C893" t="s">
        <v>284</v>
      </c>
      <c r="D893" t="s">
        <v>2608</v>
      </c>
      <c r="E893" t="s">
        <v>2606</v>
      </c>
      <c r="F893" s="1">
        <v>191.05</v>
      </c>
      <c r="J893"/>
      <c r="K893"/>
    </row>
    <row r="894" spans="1:12" x14ac:dyDescent="0.3">
      <c r="A894" t="s">
        <v>720</v>
      </c>
      <c r="B894" t="s">
        <v>167</v>
      </c>
      <c r="C894" t="s">
        <v>287</v>
      </c>
      <c r="D894" t="s">
        <v>2609</v>
      </c>
      <c r="E894" t="s">
        <v>2606</v>
      </c>
      <c r="F894" s="1">
        <v>69</v>
      </c>
      <c r="J894"/>
      <c r="K894"/>
    </row>
    <row r="895" spans="1:12" x14ac:dyDescent="0.3">
      <c r="A895" t="s">
        <v>720</v>
      </c>
      <c r="B895" t="s">
        <v>167</v>
      </c>
      <c r="C895" t="s">
        <v>290</v>
      </c>
      <c r="D895" t="s">
        <v>2610</v>
      </c>
      <c r="E895" t="s">
        <v>2606</v>
      </c>
      <c r="F895" s="1">
        <v>505</v>
      </c>
      <c r="J895"/>
      <c r="K895"/>
    </row>
    <row r="896" spans="1:12" x14ac:dyDescent="0.3">
      <c r="A896" t="s">
        <v>720</v>
      </c>
      <c r="B896" t="s">
        <v>167</v>
      </c>
      <c r="C896" t="s">
        <v>293</v>
      </c>
      <c r="D896" t="s">
        <v>2611</v>
      </c>
      <c r="E896" t="s">
        <v>2606</v>
      </c>
      <c r="F896" s="1">
        <v>33.020000000000003</v>
      </c>
      <c r="J896"/>
      <c r="K896"/>
      <c r="L896"/>
    </row>
    <row r="897" spans="1:12" x14ac:dyDescent="0.3">
      <c r="A897" t="s">
        <v>720</v>
      </c>
      <c r="B897" t="s">
        <v>167</v>
      </c>
      <c r="C897" t="s">
        <v>20</v>
      </c>
      <c r="D897" t="s">
        <v>583</v>
      </c>
      <c r="E897" t="s">
        <v>2606</v>
      </c>
      <c r="F897" s="1">
        <v>0</v>
      </c>
      <c r="G897" s="1">
        <v>0</v>
      </c>
      <c r="H897" s="1">
        <v>0</v>
      </c>
      <c r="J897"/>
      <c r="K897"/>
      <c r="L897"/>
    </row>
    <row r="898" spans="1:12" x14ac:dyDescent="0.3">
      <c r="A898" t="s">
        <v>720</v>
      </c>
      <c r="B898" t="s">
        <v>167</v>
      </c>
      <c r="C898" t="s">
        <v>295</v>
      </c>
      <c r="D898" t="s">
        <v>2612</v>
      </c>
      <c r="E898" t="s">
        <v>2613</v>
      </c>
      <c r="G898" s="1">
        <v>23.9</v>
      </c>
      <c r="H898" s="1">
        <v>26.9</v>
      </c>
      <c r="J898"/>
      <c r="K898"/>
    </row>
    <row r="899" spans="1:12" x14ac:dyDescent="0.3">
      <c r="A899" t="s">
        <v>720</v>
      </c>
      <c r="B899" t="s">
        <v>167</v>
      </c>
      <c r="C899" t="s">
        <v>298</v>
      </c>
      <c r="D899" t="s">
        <v>2614</v>
      </c>
      <c r="E899" t="s">
        <v>2613</v>
      </c>
      <c r="F899" s="1">
        <v>28</v>
      </c>
      <c r="J899"/>
      <c r="K899"/>
    </row>
    <row r="900" spans="1:12" x14ac:dyDescent="0.3">
      <c r="A900" t="s">
        <v>720</v>
      </c>
      <c r="B900" t="s">
        <v>182</v>
      </c>
      <c r="C900" t="s">
        <v>154</v>
      </c>
      <c r="D900" t="s">
        <v>2627</v>
      </c>
      <c r="E900" t="s">
        <v>2628</v>
      </c>
      <c r="G900" s="1">
        <v>506.8</v>
      </c>
      <c r="H900" s="1">
        <v>245</v>
      </c>
      <c r="J900"/>
      <c r="K900"/>
    </row>
    <row r="901" spans="1:12" x14ac:dyDescent="0.3">
      <c r="A901" t="s">
        <v>720</v>
      </c>
      <c r="B901" t="s">
        <v>182</v>
      </c>
      <c r="C901" t="s">
        <v>308</v>
      </c>
      <c r="D901" t="s">
        <v>2629</v>
      </c>
      <c r="E901" t="s">
        <v>2628</v>
      </c>
      <c r="G901" s="1">
        <v>1279.25</v>
      </c>
      <c r="J901"/>
      <c r="K901"/>
    </row>
    <row r="902" spans="1:12" x14ac:dyDescent="0.3">
      <c r="A902" t="s">
        <v>720</v>
      </c>
      <c r="B902" t="s">
        <v>182</v>
      </c>
      <c r="C902" t="s">
        <v>392</v>
      </c>
      <c r="D902" t="s">
        <v>2630</v>
      </c>
      <c r="E902" t="s">
        <v>2628</v>
      </c>
      <c r="G902" s="1">
        <v>-639.6</v>
      </c>
      <c r="J902"/>
      <c r="K902"/>
    </row>
    <row r="903" spans="1:12" x14ac:dyDescent="0.3">
      <c r="A903" t="s">
        <v>720</v>
      </c>
      <c r="B903" t="s">
        <v>182</v>
      </c>
      <c r="C903" t="s">
        <v>393</v>
      </c>
      <c r="D903" t="s">
        <v>2631</v>
      </c>
      <c r="E903" t="s">
        <v>2632</v>
      </c>
      <c r="F903" s="1">
        <v>263.65999999999997</v>
      </c>
      <c r="J903"/>
      <c r="K903"/>
    </row>
    <row r="904" spans="1:12" x14ac:dyDescent="0.3">
      <c r="A904" t="s">
        <v>720</v>
      </c>
      <c r="B904" t="s">
        <v>182</v>
      </c>
      <c r="C904" t="s">
        <v>352</v>
      </c>
      <c r="D904" t="s">
        <v>2633</v>
      </c>
      <c r="E904" t="s">
        <v>2632</v>
      </c>
      <c r="H904" s="1">
        <v>103.5</v>
      </c>
      <c r="J904"/>
      <c r="K904"/>
    </row>
    <row r="905" spans="1:12" x14ac:dyDescent="0.3">
      <c r="A905" t="s">
        <v>720</v>
      </c>
      <c r="B905" t="s">
        <v>182</v>
      </c>
      <c r="C905" t="s">
        <v>273</v>
      </c>
      <c r="D905" t="s">
        <v>2634</v>
      </c>
      <c r="E905" t="s">
        <v>2632</v>
      </c>
      <c r="F905" s="1">
        <v>3010.74</v>
      </c>
      <c r="G905" s="1">
        <v>21065.75</v>
      </c>
      <c r="H905" s="1">
        <v>5770.67</v>
      </c>
      <c r="J905"/>
      <c r="K905"/>
    </row>
    <row r="906" spans="1:12" x14ac:dyDescent="0.3">
      <c r="A906" t="s">
        <v>720</v>
      </c>
      <c r="B906" t="s">
        <v>182</v>
      </c>
      <c r="C906" t="s">
        <v>184</v>
      </c>
      <c r="D906" t="s">
        <v>600</v>
      </c>
      <c r="E906" t="s">
        <v>2632</v>
      </c>
      <c r="F906" s="1">
        <v>80201.899999999994</v>
      </c>
      <c r="G906" s="1">
        <v>81860.53</v>
      </c>
      <c r="H906" s="1">
        <v>82785.919999999998</v>
      </c>
      <c r="J906"/>
      <c r="K906"/>
    </row>
    <row r="907" spans="1:12" x14ac:dyDescent="0.3">
      <c r="A907" t="s">
        <v>720</v>
      </c>
      <c r="B907" t="s">
        <v>182</v>
      </c>
      <c r="C907" t="s">
        <v>274</v>
      </c>
      <c r="D907" t="s">
        <v>2635</v>
      </c>
      <c r="E907" t="s">
        <v>2632</v>
      </c>
      <c r="F907" s="1">
        <v>2879.72</v>
      </c>
      <c r="G907" s="1">
        <v>2675.7</v>
      </c>
      <c r="J907"/>
      <c r="K907"/>
    </row>
    <row r="908" spans="1:12" x14ac:dyDescent="0.3">
      <c r="A908" t="s">
        <v>720</v>
      </c>
      <c r="B908" t="s">
        <v>182</v>
      </c>
      <c r="C908" t="s">
        <v>275</v>
      </c>
      <c r="D908" t="s">
        <v>2636</v>
      </c>
      <c r="E908" t="s">
        <v>2632</v>
      </c>
      <c r="F908" s="1">
        <v>4044.6</v>
      </c>
      <c r="G908" s="1">
        <v>2700.39</v>
      </c>
      <c r="H908" s="1">
        <v>3716.63</v>
      </c>
      <c r="J908"/>
      <c r="K908"/>
    </row>
    <row r="909" spans="1:12" x14ac:dyDescent="0.3">
      <c r="A909" t="s">
        <v>720</v>
      </c>
      <c r="B909" t="s">
        <v>182</v>
      </c>
      <c r="C909" t="s">
        <v>276</v>
      </c>
      <c r="D909" t="s">
        <v>2637</v>
      </c>
      <c r="E909" t="s">
        <v>2632</v>
      </c>
      <c r="F909" s="1">
        <v>774</v>
      </c>
      <c r="G909" s="1">
        <v>10993.35</v>
      </c>
      <c r="J909"/>
      <c r="K909"/>
    </row>
    <row r="910" spans="1:12" x14ac:dyDescent="0.3">
      <c r="A910" t="s">
        <v>720</v>
      </c>
      <c r="B910" t="s">
        <v>182</v>
      </c>
      <c r="C910" t="s">
        <v>310</v>
      </c>
      <c r="D910" t="s">
        <v>2638</v>
      </c>
      <c r="E910" t="s">
        <v>2632</v>
      </c>
      <c r="G910" s="1">
        <v>69.95</v>
      </c>
      <c r="J910"/>
      <c r="K910"/>
    </row>
    <row r="911" spans="1:12" x14ac:dyDescent="0.3">
      <c r="A911" t="s">
        <v>720</v>
      </c>
      <c r="B911" t="s">
        <v>182</v>
      </c>
      <c r="C911" t="s">
        <v>277</v>
      </c>
      <c r="D911" t="s">
        <v>2639</v>
      </c>
      <c r="E911" t="s">
        <v>2632</v>
      </c>
      <c r="G911" s="1">
        <v>44.39</v>
      </c>
      <c r="J911"/>
      <c r="K911"/>
    </row>
    <row r="912" spans="1:12" x14ac:dyDescent="0.3">
      <c r="A912" t="s">
        <v>720</v>
      </c>
      <c r="B912" t="s">
        <v>182</v>
      </c>
      <c r="C912" t="s">
        <v>302</v>
      </c>
      <c r="D912" t="s">
        <v>2640</v>
      </c>
      <c r="E912" t="s">
        <v>2632</v>
      </c>
      <c r="F912" s="1">
        <v>395</v>
      </c>
      <c r="G912" s="1">
        <v>342</v>
      </c>
      <c r="J912"/>
      <c r="K912"/>
    </row>
    <row r="913" spans="1:11" x14ac:dyDescent="0.3">
      <c r="A913" t="s">
        <v>720</v>
      </c>
      <c r="B913" t="s">
        <v>182</v>
      </c>
      <c r="C913" t="s">
        <v>364</v>
      </c>
      <c r="D913" t="s">
        <v>2641</v>
      </c>
      <c r="E913" t="s">
        <v>2632</v>
      </c>
      <c r="F913" s="1">
        <v>475.6</v>
      </c>
      <c r="G913" s="1">
        <v>409.95</v>
      </c>
      <c r="H913" s="1">
        <v>66.209999999999994</v>
      </c>
      <c r="J913"/>
      <c r="K913"/>
    </row>
    <row r="914" spans="1:11" x14ac:dyDescent="0.3">
      <c r="A914" t="s">
        <v>720</v>
      </c>
      <c r="B914" t="s">
        <v>182</v>
      </c>
      <c r="C914" t="s">
        <v>360</v>
      </c>
      <c r="D914" t="s">
        <v>2642</v>
      </c>
      <c r="E914" t="s">
        <v>2632</v>
      </c>
      <c r="F914" s="1">
        <v>-214.32</v>
      </c>
      <c r="G914" s="1">
        <v>215.37</v>
      </c>
      <c r="H914" s="1">
        <v>22.4</v>
      </c>
      <c r="J914"/>
      <c r="K914"/>
    </row>
    <row r="915" spans="1:11" x14ac:dyDescent="0.3">
      <c r="A915" t="s">
        <v>720</v>
      </c>
      <c r="B915" t="s">
        <v>182</v>
      </c>
      <c r="C915" t="s">
        <v>280</v>
      </c>
      <c r="D915" t="s">
        <v>2643</v>
      </c>
      <c r="E915" t="s">
        <v>2632</v>
      </c>
      <c r="G915" s="1">
        <v>44.08</v>
      </c>
      <c r="J915"/>
      <c r="K915"/>
    </row>
    <row r="916" spans="1:11" x14ac:dyDescent="0.3">
      <c r="A916" t="s">
        <v>720</v>
      </c>
      <c r="B916" t="s">
        <v>182</v>
      </c>
      <c r="C916" t="s">
        <v>16</v>
      </c>
      <c r="D916" t="s">
        <v>2644</v>
      </c>
      <c r="E916" t="s">
        <v>2632</v>
      </c>
      <c r="F916" s="1">
        <v>0</v>
      </c>
      <c r="G916" s="1">
        <v>0</v>
      </c>
      <c r="J916"/>
      <c r="K916"/>
    </row>
    <row r="917" spans="1:11" x14ac:dyDescent="0.3">
      <c r="A917" t="s">
        <v>720</v>
      </c>
      <c r="B917" t="s">
        <v>182</v>
      </c>
      <c r="C917" t="s">
        <v>361</v>
      </c>
      <c r="D917" t="s">
        <v>2645</v>
      </c>
      <c r="E917" t="s">
        <v>2646</v>
      </c>
      <c r="F917" s="1">
        <v>4.16</v>
      </c>
      <c r="J917"/>
      <c r="K917"/>
    </row>
    <row r="918" spans="1:11" x14ac:dyDescent="0.3">
      <c r="A918" t="s">
        <v>720</v>
      </c>
      <c r="B918" t="s">
        <v>182</v>
      </c>
      <c r="C918" t="s">
        <v>222</v>
      </c>
      <c r="D918" t="s">
        <v>2647</v>
      </c>
      <c r="E918" t="s">
        <v>2646</v>
      </c>
      <c r="F918" s="1">
        <v>136.25</v>
      </c>
      <c r="G918" s="1">
        <v>131.97999999999999</v>
      </c>
      <c r="H918" s="1">
        <v>1189.5</v>
      </c>
      <c r="J918"/>
      <c r="K918"/>
    </row>
    <row r="919" spans="1:11" x14ac:dyDescent="0.3">
      <c r="A919" t="s">
        <v>720</v>
      </c>
      <c r="B919" t="s">
        <v>182</v>
      </c>
      <c r="C919" t="s">
        <v>365</v>
      </c>
      <c r="D919" t="s">
        <v>2648</v>
      </c>
      <c r="E919" t="s">
        <v>2646</v>
      </c>
      <c r="H919" s="1">
        <v>1858.16</v>
      </c>
      <c r="J919"/>
      <c r="K919"/>
    </row>
    <row r="920" spans="1:11" x14ac:dyDescent="0.3">
      <c r="A920" t="s">
        <v>720</v>
      </c>
      <c r="B920" t="s">
        <v>182</v>
      </c>
      <c r="C920" t="s">
        <v>305</v>
      </c>
      <c r="D920" t="s">
        <v>2649</v>
      </c>
      <c r="E920" t="s">
        <v>2646</v>
      </c>
      <c r="G920" s="1">
        <v>70</v>
      </c>
      <c r="H920" s="1">
        <v>30</v>
      </c>
      <c r="J920"/>
      <c r="K920"/>
    </row>
    <row r="921" spans="1:11" x14ac:dyDescent="0.3">
      <c r="A921" t="s">
        <v>720</v>
      </c>
      <c r="B921" t="s">
        <v>182</v>
      </c>
      <c r="C921" t="s">
        <v>18</v>
      </c>
      <c r="D921" t="s">
        <v>601</v>
      </c>
      <c r="E921" t="s">
        <v>2646</v>
      </c>
      <c r="F921" s="1">
        <v>0</v>
      </c>
      <c r="G921" s="1">
        <v>0</v>
      </c>
      <c r="H921" s="1">
        <v>0</v>
      </c>
      <c r="J921"/>
      <c r="K921"/>
    </row>
    <row r="922" spans="1:11" x14ac:dyDescent="0.3">
      <c r="A922" t="s">
        <v>720</v>
      </c>
      <c r="B922" t="s">
        <v>182</v>
      </c>
      <c r="C922" t="s">
        <v>54</v>
      </c>
      <c r="D922" t="s">
        <v>2650</v>
      </c>
      <c r="E922" t="s">
        <v>2646</v>
      </c>
      <c r="F922" s="1">
        <v>1752</v>
      </c>
      <c r="G922" s="1">
        <v>1764</v>
      </c>
      <c r="H922" s="1">
        <v>1617</v>
      </c>
      <c r="J922"/>
      <c r="K922"/>
    </row>
    <row r="923" spans="1:11" x14ac:dyDescent="0.3">
      <c r="A923" t="s">
        <v>720</v>
      </c>
      <c r="B923" t="s">
        <v>182</v>
      </c>
      <c r="C923" t="s">
        <v>337</v>
      </c>
      <c r="D923" t="s">
        <v>2651</v>
      </c>
      <c r="E923" t="s">
        <v>2646</v>
      </c>
      <c r="F923" s="1">
        <v>31.58</v>
      </c>
      <c r="J923"/>
      <c r="K923"/>
    </row>
    <row r="924" spans="1:11" x14ac:dyDescent="0.3">
      <c r="A924" t="s">
        <v>720</v>
      </c>
      <c r="B924" t="s">
        <v>182</v>
      </c>
      <c r="C924" t="s">
        <v>281</v>
      </c>
      <c r="D924" t="s">
        <v>2652</v>
      </c>
      <c r="E924" t="s">
        <v>2653</v>
      </c>
      <c r="F924" s="1">
        <v>150.44</v>
      </c>
      <c r="G924" s="1">
        <v>478.3</v>
      </c>
      <c r="H924" s="1">
        <v>95.98</v>
      </c>
      <c r="J924"/>
      <c r="K924"/>
    </row>
    <row r="925" spans="1:11" x14ac:dyDescent="0.3">
      <c r="A925" t="s">
        <v>720</v>
      </c>
      <c r="B925" t="s">
        <v>182</v>
      </c>
      <c r="C925" t="s">
        <v>282</v>
      </c>
      <c r="D925" t="s">
        <v>2654</v>
      </c>
      <c r="E925" t="s">
        <v>2653</v>
      </c>
      <c r="F925" s="1">
        <v>68</v>
      </c>
      <c r="G925" s="1">
        <v>193</v>
      </c>
      <c r="H925" s="1">
        <v>160.62</v>
      </c>
      <c r="J925"/>
      <c r="K925"/>
    </row>
    <row r="926" spans="1:11" x14ac:dyDescent="0.3">
      <c r="A926" t="s">
        <v>720</v>
      </c>
      <c r="B926" t="s">
        <v>182</v>
      </c>
      <c r="C926" t="s">
        <v>283</v>
      </c>
      <c r="D926" t="s">
        <v>2655</v>
      </c>
      <c r="E926" t="s">
        <v>2653</v>
      </c>
      <c r="H926" s="1">
        <v>16</v>
      </c>
      <c r="J926"/>
      <c r="K926"/>
    </row>
    <row r="927" spans="1:11" x14ac:dyDescent="0.3">
      <c r="A927" t="s">
        <v>720</v>
      </c>
      <c r="B927" t="s">
        <v>182</v>
      </c>
      <c r="C927" t="s">
        <v>284</v>
      </c>
      <c r="D927" t="s">
        <v>2656</v>
      </c>
      <c r="E927" t="s">
        <v>2653</v>
      </c>
      <c r="F927" s="1">
        <v>585.52</v>
      </c>
      <c r="G927" s="1">
        <v>1219.32</v>
      </c>
      <c r="J927"/>
      <c r="K927"/>
    </row>
    <row r="928" spans="1:11" x14ac:dyDescent="0.3">
      <c r="A928" t="s">
        <v>720</v>
      </c>
      <c r="B928" t="s">
        <v>182</v>
      </c>
      <c r="C928" t="s">
        <v>286</v>
      </c>
      <c r="D928" t="s">
        <v>2657</v>
      </c>
      <c r="E928" t="s">
        <v>2653</v>
      </c>
      <c r="F928" s="1">
        <v>614.1</v>
      </c>
      <c r="J928"/>
      <c r="K928"/>
    </row>
    <row r="929" spans="1:12" x14ac:dyDescent="0.3">
      <c r="A929" t="s">
        <v>720</v>
      </c>
      <c r="B929" t="s">
        <v>182</v>
      </c>
      <c r="C929" t="s">
        <v>287</v>
      </c>
      <c r="D929" t="s">
        <v>2658</v>
      </c>
      <c r="E929" t="s">
        <v>2653</v>
      </c>
      <c r="F929" s="1">
        <v>253</v>
      </c>
      <c r="J929"/>
      <c r="K929"/>
    </row>
    <row r="930" spans="1:12" x14ac:dyDescent="0.3">
      <c r="A930" t="s">
        <v>720</v>
      </c>
      <c r="B930" t="s">
        <v>182</v>
      </c>
      <c r="C930" t="s">
        <v>289</v>
      </c>
      <c r="D930" t="s">
        <v>2659</v>
      </c>
      <c r="E930" t="s">
        <v>2653</v>
      </c>
      <c r="G930" s="1">
        <v>1280.3</v>
      </c>
      <c r="J930"/>
      <c r="K930"/>
      <c r="L930"/>
    </row>
    <row r="931" spans="1:12" x14ac:dyDescent="0.3">
      <c r="A931" t="s">
        <v>720</v>
      </c>
      <c r="B931" t="s">
        <v>182</v>
      </c>
      <c r="C931" t="s">
        <v>20</v>
      </c>
      <c r="D931" t="s">
        <v>602</v>
      </c>
      <c r="E931" t="s">
        <v>2653</v>
      </c>
      <c r="F931" s="1">
        <v>0</v>
      </c>
      <c r="G931" s="1">
        <v>0</v>
      </c>
      <c r="H931" s="1">
        <v>0</v>
      </c>
      <c r="J931"/>
      <c r="K931"/>
      <c r="L931"/>
    </row>
    <row r="932" spans="1:12" x14ac:dyDescent="0.3">
      <c r="A932" t="s">
        <v>720</v>
      </c>
      <c r="B932" t="s">
        <v>182</v>
      </c>
      <c r="C932" t="s">
        <v>344</v>
      </c>
      <c r="D932" t="s">
        <v>2660</v>
      </c>
      <c r="E932" t="s">
        <v>2661</v>
      </c>
      <c r="F932" s="1">
        <v>669.1</v>
      </c>
      <c r="G932" s="1">
        <v>1760.58</v>
      </c>
      <c r="H932" s="1">
        <v>1193.46</v>
      </c>
      <c r="J932"/>
      <c r="K932"/>
      <c r="L932"/>
    </row>
    <row r="933" spans="1:12" x14ac:dyDescent="0.3">
      <c r="A933" t="s">
        <v>720</v>
      </c>
      <c r="B933" t="s">
        <v>182</v>
      </c>
      <c r="C933" t="s">
        <v>327</v>
      </c>
      <c r="D933" t="s">
        <v>2662</v>
      </c>
      <c r="E933" t="s">
        <v>2661</v>
      </c>
      <c r="F933" s="1">
        <v>183.16</v>
      </c>
      <c r="J933"/>
      <c r="K933"/>
      <c r="L933"/>
    </row>
    <row r="934" spans="1:12" x14ac:dyDescent="0.3">
      <c r="A934" t="s">
        <v>720</v>
      </c>
      <c r="B934" t="s">
        <v>182</v>
      </c>
      <c r="C934" t="s">
        <v>22</v>
      </c>
      <c r="D934" t="s">
        <v>2663</v>
      </c>
      <c r="E934" t="s">
        <v>2661</v>
      </c>
      <c r="F934" s="1">
        <v>15890.7</v>
      </c>
      <c r="G934" s="1">
        <v>11898.22</v>
      </c>
      <c r="H934" s="1">
        <v>13063.71</v>
      </c>
      <c r="J934"/>
      <c r="K934"/>
      <c r="L934"/>
    </row>
    <row r="935" spans="1:12" x14ac:dyDescent="0.3">
      <c r="A935" t="s">
        <v>720</v>
      </c>
      <c r="B935" t="s">
        <v>182</v>
      </c>
      <c r="C935" t="s">
        <v>43</v>
      </c>
      <c r="D935" t="s">
        <v>603</v>
      </c>
      <c r="E935" t="s">
        <v>2661</v>
      </c>
      <c r="F935" s="1">
        <v>0</v>
      </c>
      <c r="G935" s="1">
        <v>0</v>
      </c>
      <c r="H935" s="1">
        <v>0</v>
      </c>
      <c r="J935"/>
      <c r="K935"/>
      <c r="L935"/>
    </row>
    <row r="936" spans="1:12" x14ac:dyDescent="0.3">
      <c r="A936" t="s">
        <v>720</v>
      </c>
      <c r="B936" t="s">
        <v>182</v>
      </c>
      <c r="C936" t="s">
        <v>158</v>
      </c>
      <c r="D936" t="s">
        <v>2664</v>
      </c>
      <c r="E936" t="s">
        <v>2665</v>
      </c>
      <c r="F936" s="1">
        <v>512.99</v>
      </c>
      <c r="G936" s="1">
        <v>1085.8599999999999</v>
      </c>
      <c r="H936" s="1">
        <v>40</v>
      </c>
      <c r="J936"/>
      <c r="K936"/>
      <c r="L936"/>
    </row>
    <row r="937" spans="1:12" x14ac:dyDescent="0.3">
      <c r="A937" t="s">
        <v>720</v>
      </c>
      <c r="B937" t="s">
        <v>182</v>
      </c>
      <c r="C937" t="s">
        <v>295</v>
      </c>
      <c r="D937" t="s">
        <v>2666</v>
      </c>
      <c r="E937" t="s">
        <v>2665</v>
      </c>
      <c r="F937" s="1">
        <v>0</v>
      </c>
      <c r="H937" s="1">
        <v>1178</v>
      </c>
      <c r="J937"/>
      <c r="K937"/>
      <c r="L937"/>
    </row>
    <row r="938" spans="1:12" x14ac:dyDescent="0.3">
      <c r="A938" t="s">
        <v>720</v>
      </c>
      <c r="B938" t="s">
        <v>182</v>
      </c>
      <c r="C938" t="s">
        <v>174</v>
      </c>
      <c r="D938" t="s">
        <v>2667</v>
      </c>
      <c r="E938" t="s">
        <v>2665</v>
      </c>
      <c r="F938" s="1">
        <v>29.16</v>
      </c>
      <c r="J938"/>
      <c r="K938"/>
      <c r="L938"/>
    </row>
    <row r="939" spans="1:12" x14ac:dyDescent="0.3">
      <c r="A939" t="s">
        <v>720</v>
      </c>
      <c r="B939" t="s">
        <v>182</v>
      </c>
      <c r="C939" t="s">
        <v>298</v>
      </c>
      <c r="D939" t="s">
        <v>2668</v>
      </c>
      <c r="E939" t="s">
        <v>2665</v>
      </c>
      <c r="F939" s="1">
        <v>948</v>
      </c>
      <c r="G939" s="1">
        <v>398</v>
      </c>
      <c r="H939" s="1">
        <v>11.53</v>
      </c>
      <c r="J939"/>
      <c r="K939"/>
      <c r="L939"/>
    </row>
    <row r="940" spans="1:12" x14ac:dyDescent="0.3">
      <c r="A940" t="s">
        <v>720</v>
      </c>
      <c r="B940" t="s">
        <v>182</v>
      </c>
      <c r="C940" t="s">
        <v>324</v>
      </c>
      <c r="D940" t="s">
        <v>2669</v>
      </c>
      <c r="E940" t="s">
        <v>2665</v>
      </c>
      <c r="F940" s="1">
        <v>0</v>
      </c>
      <c r="J940"/>
      <c r="K940"/>
    </row>
    <row r="941" spans="1:12" x14ac:dyDescent="0.3">
      <c r="A941" t="s">
        <v>720</v>
      </c>
      <c r="B941" t="s">
        <v>182</v>
      </c>
      <c r="C941" t="s">
        <v>49</v>
      </c>
      <c r="D941" t="s">
        <v>2670</v>
      </c>
      <c r="E941" t="s">
        <v>2665</v>
      </c>
      <c r="F941" s="1">
        <v>0.43</v>
      </c>
      <c r="G941" s="1">
        <v>1.78</v>
      </c>
      <c r="H941" s="1">
        <v>2.0099999999999998</v>
      </c>
      <c r="J941"/>
      <c r="K941"/>
    </row>
    <row r="942" spans="1:12" x14ac:dyDescent="0.3">
      <c r="A942" t="s">
        <v>720</v>
      </c>
      <c r="B942" t="s">
        <v>182</v>
      </c>
      <c r="C942" t="s">
        <v>28</v>
      </c>
      <c r="D942" t="s">
        <v>604</v>
      </c>
      <c r="E942" t="s">
        <v>2665</v>
      </c>
      <c r="F942" s="1">
        <v>0</v>
      </c>
      <c r="G942" s="1">
        <v>0</v>
      </c>
      <c r="H942" s="1">
        <v>0</v>
      </c>
      <c r="J942"/>
      <c r="K942"/>
    </row>
    <row r="943" spans="1:12" x14ac:dyDescent="0.3">
      <c r="A943" t="s">
        <v>720</v>
      </c>
      <c r="B943" t="s">
        <v>182</v>
      </c>
      <c r="C943" t="s">
        <v>353</v>
      </c>
      <c r="D943" t="s">
        <v>2671</v>
      </c>
      <c r="E943" t="s">
        <v>2672</v>
      </c>
      <c r="H943" s="1">
        <v>5318.25</v>
      </c>
      <c r="J943"/>
      <c r="K943"/>
    </row>
    <row r="944" spans="1:12" x14ac:dyDescent="0.3">
      <c r="A944" t="s">
        <v>720</v>
      </c>
      <c r="B944" t="s">
        <v>182</v>
      </c>
      <c r="C944" t="s">
        <v>330</v>
      </c>
      <c r="D944" t="s">
        <v>2673</v>
      </c>
      <c r="E944" t="s">
        <v>2672</v>
      </c>
      <c r="F944" s="1">
        <v>6310.3</v>
      </c>
      <c r="G944" s="1">
        <v>-750</v>
      </c>
      <c r="J944"/>
      <c r="K944"/>
    </row>
    <row r="945" spans="1:11" x14ac:dyDescent="0.3">
      <c r="A945" t="s">
        <v>720</v>
      </c>
      <c r="B945" t="s">
        <v>182</v>
      </c>
      <c r="C945" t="s">
        <v>329</v>
      </c>
      <c r="D945" t="s">
        <v>2674</v>
      </c>
      <c r="E945" t="s">
        <v>2672</v>
      </c>
      <c r="F945" s="1">
        <v>0</v>
      </c>
      <c r="G945" s="1">
        <v>75150.989999999991</v>
      </c>
      <c r="H945" s="1">
        <v>17962.46</v>
      </c>
      <c r="J945"/>
      <c r="K945"/>
    </row>
    <row r="946" spans="1:11" x14ac:dyDescent="0.3">
      <c r="A946" t="s">
        <v>720</v>
      </c>
      <c r="B946" t="s">
        <v>182</v>
      </c>
      <c r="C946" t="s">
        <v>187</v>
      </c>
      <c r="D946" t="s">
        <v>606</v>
      </c>
      <c r="E946" t="s">
        <v>2672</v>
      </c>
      <c r="F946" s="1">
        <v>0</v>
      </c>
      <c r="G946" s="1">
        <v>0</v>
      </c>
      <c r="H946" s="1">
        <v>0</v>
      </c>
      <c r="J946"/>
      <c r="K946"/>
    </row>
    <row r="947" spans="1:11" x14ac:dyDescent="0.3">
      <c r="A947" t="s">
        <v>720</v>
      </c>
      <c r="B947" t="s">
        <v>189</v>
      </c>
      <c r="C947" t="s">
        <v>271</v>
      </c>
      <c r="D947" t="s">
        <v>2685</v>
      </c>
      <c r="E947" t="s">
        <v>2686</v>
      </c>
      <c r="F947" s="1">
        <v>44</v>
      </c>
      <c r="J947"/>
      <c r="K947"/>
    </row>
    <row r="948" spans="1:11" x14ac:dyDescent="0.3">
      <c r="A948" t="s">
        <v>720</v>
      </c>
      <c r="B948" t="s">
        <v>189</v>
      </c>
      <c r="C948" t="s">
        <v>334</v>
      </c>
      <c r="D948" t="s">
        <v>2687</v>
      </c>
      <c r="E948" t="s">
        <v>2686</v>
      </c>
      <c r="H948" s="1">
        <v>249.99</v>
      </c>
      <c r="J948"/>
      <c r="K948"/>
    </row>
    <row r="949" spans="1:11" x14ac:dyDescent="0.3">
      <c r="A949" t="s">
        <v>720</v>
      </c>
      <c r="B949" t="s">
        <v>189</v>
      </c>
      <c r="C949" t="s">
        <v>276</v>
      </c>
      <c r="D949" t="s">
        <v>2688</v>
      </c>
      <c r="E949" t="s">
        <v>2686</v>
      </c>
      <c r="F949" s="1">
        <v>-248.37</v>
      </c>
      <c r="H949" s="1">
        <v>810.62</v>
      </c>
      <c r="J949"/>
      <c r="K949"/>
    </row>
    <row r="950" spans="1:11" x14ac:dyDescent="0.3">
      <c r="A950" t="s">
        <v>720</v>
      </c>
      <c r="B950" t="s">
        <v>189</v>
      </c>
      <c r="C950" t="s">
        <v>302</v>
      </c>
      <c r="D950" t="s">
        <v>2689</v>
      </c>
      <c r="E950" t="s">
        <v>2686</v>
      </c>
      <c r="F950" s="1">
        <v>-137.69999999999999</v>
      </c>
      <c r="J950"/>
      <c r="K950"/>
    </row>
    <row r="951" spans="1:11" x14ac:dyDescent="0.3">
      <c r="A951" t="s">
        <v>720</v>
      </c>
      <c r="B951" t="s">
        <v>189</v>
      </c>
      <c r="C951" t="s">
        <v>364</v>
      </c>
      <c r="D951" t="s">
        <v>2690</v>
      </c>
      <c r="E951" t="s">
        <v>2686</v>
      </c>
      <c r="F951" s="1">
        <v>381.45</v>
      </c>
      <c r="G951" s="1">
        <v>26.85</v>
      </c>
      <c r="J951"/>
      <c r="K951"/>
    </row>
    <row r="952" spans="1:11" x14ac:dyDescent="0.3">
      <c r="A952" t="s">
        <v>720</v>
      </c>
      <c r="B952" t="s">
        <v>189</v>
      </c>
      <c r="C952" t="s">
        <v>360</v>
      </c>
      <c r="D952" t="s">
        <v>2691</v>
      </c>
      <c r="E952" t="s">
        <v>2686</v>
      </c>
      <c r="F952" s="1">
        <v>141.94</v>
      </c>
      <c r="G952" s="1">
        <v>0.66</v>
      </c>
      <c r="H952" s="1">
        <v>1.8</v>
      </c>
      <c r="J952"/>
      <c r="K952"/>
    </row>
    <row r="953" spans="1:11" x14ac:dyDescent="0.3">
      <c r="A953" t="s">
        <v>720</v>
      </c>
      <c r="B953" t="s">
        <v>189</v>
      </c>
      <c r="C953" t="s">
        <v>16</v>
      </c>
      <c r="D953" t="s">
        <v>607</v>
      </c>
      <c r="E953" t="s">
        <v>2686</v>
      </c>
      <c r="F953" s="1">
        <v>0</v>
      </c>
      <c r="G953" s="1">
        <v>0</v>
      </c>
      <c r="H953" s="1">
        <v>0</v>
      </c>
      <c r="J953"/>
      <c r="K953"/>
    </row>
    <row r="954" spans="1:11" x14ac:dyDescent="0.3">
      <c r="A954" t="s">
        <v>720</v>
      </c>
      <c r="B954" t="s">
        <v>189</v>
      </c>
      <c r="C954" t="s">
        <v>222</v>
      </c>
      <c r="D954" t="s">
        <v>2692</v>
      </c>
      <c r="E954" t="s">
        <v>2693</v>
      </c>
      <c r="F954" s="1">
        <v>38.770000000000003</v>
      </c>
      <c r="G954" s="1">
        <v>12.36</v>
      </c>
      <c r="J954"/>
      <c r="K954"/>
    </row>
    <row r="955" spans="1:11" x14ac:dyDescent="0.3">
      <c r="A955" t="s">
        <v>720</v>
      </c>
      <c r="B955" t="s">
        <v>189</v>
      </c>
      <c r="C955" t="s">
        <v>365</v>
      </c>
      <c r="D955" t="s">
        <v>2694</v>
      </c>
      <c r="E955" t="s">
        <v>2693</v>
      </c>
      <c r="F955" s="1">
        <v>11.45</v>
      </c>
      <c r="J955"/>
      <c r="K955"/>
    </row>
    <row r="956" spans="1:11" x14ac:dyDescent="0.3">
      <c r="A956" t="s">
        <v>720</v>
      </c>
      <c r="B956" t="s">
        <v>189</v>
      </c>
      <c r="C956" t="s">
        <v>20</v>
      </c>
      <c r="D956" t="s">
        <v>608</v>
      </c>
      <c r="E956" t="s">
        <v>2695</v>
      </c>
      <c r="F956" s="1">
        <v>0</v>
      </c>
      <c r="G956" s="1">
        <v>0</v>
      </c>
      <c r="H956" s="1">
        <v>0</v>
      </c>
      <c r="J956"/>
      <c r="K956"/>
    </row>
    <row r="957" spans="1:11" x14ac:dyDescent="0.3">
      <c r="A957" t="s">
        <v>720</v>
      </c>
      <c r="B957" t="s">
        <v>189</v>
      </c>
      <c r="C957" t="s">
        <v>158</v>
      </c>
      <c r="D957" t="s">
        <v>2696</v>
      </c>
      <c r="E957" t="s">
        <v>2697</v>
      </c>
      <c r="F957" s="1">
        <v>100</v>
      </c>
      <c r="J957"/>
      <c r="K957"/>
    </row>
    <row r="958" spans="1:11" x14ac:dyDescent="0.3">
      <c r="A958" t="s">
        <v>720</v>
      </c>
      <c r="B958" t="s">
        <v>189</v>
      </c>
      <c r="C958" t="s">
        <v>28</v>
      </c>
      <c r="D958" t="s">
        <v>609</v>
      </c>
      <c r="E958" t="s">
        <v>2697</v>
      </c>
      <c r="F958" s="1">
        <v>0</v>
      </c>
      <c r="G958" s="1">
        <v>0</v>
      </c>
      <c r="H958" s="1">
        <v>0</v>
      </c>
      <c r="J958"/>
      <c r="K958"/>
    </row>
    <row r="959" spans="1:11" x14ac:dyDescent="0.3">
      <c r="A959" t="s">
        <v>720</v>
      </c>
      <c r="B959" t="s">
        <v>195</v>
      </c>
      <c r="C959" t="s">
        <v>360</v>
      </c>
      <c r="D959" t="s">
        <v>2698</v>
      </c>
      <c r="E959" t="s">
        <v>2699</v>
      </c>
      <c r="G959" s="1">
        <v>0.5</v>
      </c>
      <c r="H959" s="1">
        <v>2.5</v>
      </c>
      <c r="J959"/>
      <c r="K959"/>
    </row>
    <row r="960" spans="1:11" x14ac:dyDescent="0.3">
      <c r="A960" t="s">
        <v>720</v>
      </c>
      <c r="B960" t="s">
        <v>195</v>
      </c>
      <c r="C960" t="s">
        <v>16</v>
      </c>
      <c r="D960" t="s">
        <v>615</v>
      </c>
      <c r="E960" t="s">
        <v>2699</v>
      </c>
      <c r="F960" s="1">
        <v>0</v>
      </c>
      <c r="G960" s="1">
        <v>0</v>
      </c>
      <c r="H960" s="1">
        <v>0</v>
      </c>
      <c r="J960"/>
      <c r="K960"/>
    </row>
    <row r="961" spans="1:12" x14ac:dyDescent="0.3">
      <c r="A961" t="s">
        <v>720</v>
      </c>
      <c r="B961" t="s">
        <v>195</v>
      </c>
      <c r="C961" t="s">
        <v>222</v>
      </c>
      <c r="D961" t="s">
        <v>2700</v>
      </c>
      <c r="E961" t="s">
        <v>2701</v>
      </c>
      <c r="F961" s="1">
        <v>0.92</v>
      </c>
      <c r="J961"/>
      <c r="K961"/>
    </row>
    <row r="962" spans="1:12" x14ac:dyDescent="0.3">
      <c r="A962" t="s">
        <v>720</v>
      </c>
      <c r="B962" t="s">
        <v>195</v>
      </c>
      <c r="C962" t="s">
        <v>54</v>
      </c>
      <c r="D962" t="s">
        <v>616</v>
      </c>
      <c r="E962" t="s">
        <v>2701</v>
      </c>
      <c r="F962" s="1">
        <v>0</v>
      </c>
      <c r="G962" s="1">
        <v>0</v>
      </c>
      <c r="H962" s="1">
        <v>0</v>
      </c>
      <c r="J962"/>
      <c r="K962"/>
    </row>
    <row r="963" spans="1:12" x14ac:dyDescent="0.3">
      <c r="A963" t="s">
        <v>720</v>
      </c>
      <c r="B963" t="s">
        <v>195</v>
      </c>
      <c r="C963" t="s">
        <v>22</v>
      </c>
      <c r="D963" t="s">
        <v>618</v>
      </c>
      <c r="E963" t="s">
        <v>2702</v>
      </c>
      <c r="F963" s="1">
        <v>0</v>
      </c>
      <c r="G963" s="1">
        <v>5009</v>
      </c>
      <c r="H963" s="1">
        <v>5009</v>
      </c>
      <c r="J963"/>
      <c r="K963"/>
    </row>
    <row r="964" spans="1:12" x14ac:dyDescent="0.3">
      <c r="A964" t="s">
        <v>720</v>
      </c>
      <c r="B964" t="s">
        <v>195</v>
      </c>
      <c r="C964" t="s">
        <v>324</v>
      </c>
      <c r="D964" t="s">
        <v>2703</v>
      </c>
      <c r="E964" t="s">
        <v>2704</v>
      </c>
      <c r="F964" s="1">
        <v>5009</v>
      </c>
      <c r="J964"/>
      <c r="K964"/>
    </row>
    <row r="965" spans="1:12" x14ac:dyDescent="0.3">
      <c r="A965" t="s">
        <v>720</v>
      </c>
      <c r="B965" t="s">
        <v>195</v>
      </c>
      <c r="C965" t="s">
        <v>28</v>
      </c>
      <c r="D965" t="s">
        <v>619</v>
      </c>
      <c r="E965" t="s">
        <v>2704</v>
      </c>
      <c r="F965" s="1">
        <v>0</v>
      </c>
      <c r="G965" s="1">
        <v>0</v>
      </c>
      <c r="H965" s="1">
        <v>0</v>
      </c>
      <c r="J965"/>
      <c r="K965"/>
    </row>
    <row r="966" spans="1:12" x14ac:dyDescent="0.3">
      <c r="A966" t="s">
        <v>720</v>
      </c>
      <c r="B966" t="s">
        <v>198</v>
      </c>
      <c r="C966" t="s">
        <v>270</v>
      </c>
      <c r="D966" t="s">
        <v>2705</v>
      </c>
      <c r="E966" t="s">
        <v>2706</v>
      </c>
      <c r="H966" s="1">
        <v>28.08</v>
      </c>
      <c r="J966"/>
      <c r="K966"/>
    </row>
    <row r="967" spans="1:12" x14ac:dyDescent="0.3">
      <c r="A967" t="s">
        <v>720</v>
      </c>
      <c r="B967" t="s">
        <v>198</v>
      </c>
      <c r="C967" t="s">
        <v>272</v>
      </c>
      <c r="D967" t="s">
        <v>2707</v>
      </c>
      <c r="E967" t="s">
        <v>2708</v>
      </c>
      <c r="F967" s="1">
        <v>69</v>
      </c>
      <c r="G967" s="1">
        <v>183.08</v>
      </c>
      <c r="H967" s="1">
        <v>191.28</v>
      </c>
      <c r="J967"/>
      <c r="K967"/>
    </row>
    <row r="968" spans="1:12" x14ac:dyDescent="0.3">
      <c r="A968" t="s">
        <v>720</v>
      </c>
      <c r="B968" t="s">
        <v>198</v>
      </c>
      <c r="C968" t="s">
        <v>273</v>
      </c>
      <c r="D968" t="s">
        <v>2709</v>
      </c>
      <c r="E968" t="s">
        <v>2708</v>
      </c>
      <c r="F968" s="1">
        <v>44.8</v>
      </c>
      <c r="H968" s="1">
        <v>676.21</v>
      </c>
      <c r="J968"/>
      <c r="K968"/>
    </row>
    <row r="969" spans="1:12" x14ac:dyDescent="0.3">
      <c r="A969" t="s">
        <v>720</v>
      </c>
      <c r="B969" t="s">
        <v>198</v>
      </c>
      <c r="C969" t="s">
        <v>184</v>
      </c>
      <c r="D969" t="s">
        <v>2710</v>
      </c>
      <c r="E969" t="s">
        <v>2708</v>
      </c>
      <c r="F969" s="1">
        <v>-150</v>
      </c>
      <c r="G969" s="1">
        <v>-180</v>
      </c>
      <c r="H969" s="1">
        <v>-1.52</v>
      </c>
      <c r="J969"/>
      <c r="K969"/>
    </row>
    <row r="970" spans="1:12" x14ac:dyDescent="0.3">
      <c r="A970" t="s">
        <v>720</v>
      </c>
      <c r="B970" t="s">
        <v>198</v>
      </c>
      <c r="C970" t="s">
        <v>274</v>
      </c>
      <c r="D970" t="s">
        <v>2711</v>
      </c>
      <c r="E970" t="s">
        <v>2708</v>
      </c>
      <c r="G970" s="1">
        <v>146</v>
      </c>
      <c r="J970"/>
      <c r="K970"/>
      <c r="L970"/>
    </row>
    <row r="971" spans="1:12" x14ac:dyDescent="0.3">
      <c r="A971" t="s">
        <v>720</v>
      </c>
      <c r="B971" t="s">
        <v>198</v>
      </c>
      <c r="C971" t="s">
        <v>275</v>
      </c>
      <c r="D971" t="s">
        <v>2712</v>
      </c>
      <c r="E971" t="s">
        <v>2708</v>
      </c>
      <c r="G971" s="1">
        <v>135.19</v>
      </c>
      <c r="H971" s="1">
        <v>75.61</v>
      </c>
      <c r="J971"/>
      <c r="K971"/>
      <c r="L971"/>
    </row>
    <row r="972" spans="1:12" x14ac:dyDescent="0.3">
      <c r="A972" t="s">
        <v>720</v>
      </c>
      <c r="B972" t="s">
        <v>198</v>
      </c>
      <c r="C972" t="s">
        <v>276</v>
      </c>
      <c r="D972" t="s">
        <v>2713</v>
      </c>
      <c r="E972" t="s">
        <v>2708</v>
      </c>
      <c r="G972" s="1">
        <v>125</v>
      </c>
      <c r="J972"/>
      <c r="K972"/>
      <c r="L972"/>
    </row>
    <row r="973" spans="1:12" x14ac:dyDescent="0.3">
      <c r="A973" t="s">
        <v>720</v>
      </c>
      <c r="B973" t="s">
        <v>198</v>
      </c>
      <c r="C973" t="s">
        <v>277</v>
      </c>
      <c r="D973" t="s">
        <v>2714</v>
      </c>
      <c r="E973" t="s">
        <v>2708</v>
      </c>
      <c r="F973" s="1">
        <v>0</v>
      </c>
      <c r="J973"/>
      <c r="K973"/>
      <c r="L973"/>
    </row>
    <row r="974" spans="1:12" x14ac:dyDescent="0.3">
      <c r="A974" t="s">
        <v>720</v>
      </c>
      <c r="B974" t="s">
        <v>198</v>
      </c>
      <c r="C974" t="s">
        <v>302</v>
      </c>
      <c r="D974" t="s">
        <v>2715</v>
      </c>
      <c r="E974" t="s">
        <v>2708</v>
      </c>
      <c r="G974" s="1">
        <v>447.85</v>
      </c>
      <c r="H974" s="1">
        <v>19.95</v>
      </c>
      <c r="J974"/>
      <c r="K974"/>
      <c r="L974"/>
    </row>
    <row r="975" spans="1:12" x14ac:dyDescent="0.3">
      <c r="A975" t="s">
        <v>720</v>
      </c>
      <c r="B975" t="s">
        <v>198</v>
      </c>
      <c r="C975" t="s">
        <v>364</v>
      </c>
      <c r="D975" t="s">
        <v>2716</v>
      </c>
      <c r="E975" t="s">
        <v>2708</v>
      </c>
      <c r="F975" s="1">
        <v>34.450000000000003</v>
      </c>
      <c r="G975" s="1">
        <v>103.06</v>
      </c>
      <c r="H975" s="1">
        <v>56.73</v>
      </c>
      <c r="J975"/>
      <c r="K975"/>
      <c r="L975"/>
    </row>
    <row r="976" spans="1:12" x14ac:dyDescent="0.3">
      <c r="A976" t="s">
        <v>720</v>
      </c>
      <c r="B976" t="s">
        <v>198</v>
      </c>
      <c r="C976" t="s">
        <v>360</v>
      </c>
      <c r="D976" t="s">
        <v>2717</v>
      </c>
      <c r="E976" t="s">
        <v>2708</v>
      </c>
      <c r="F976" s="1">
        <v>2130.75</v>
      </c>
      <c r="G976" s="1">
        <v>2521.46</v>
      </c>
      <c r="H976" s="1">
        <v>2449.5</v>
      </c>
      <c r="J976"/>
      <c r="K976"/>
      <c r="L976"/>
    </row>
    <row r="977" spans="1:12" x14ac:dyDescent="0.3">
      <c r="A977" t="s">
        <v>720</v>
      </c>
      <c r="B977" t="s">
        <v>198</v>
      </c>
      <c r="C977" t="s">
        <v>16</v>
      </c>
      <c r="D977" t="s">
        <v>620</v>
      </c>
      <c r="E977" t="s">
        <v>2708</v>
      </c>
      <c r="F977" s="1">
        <v>0</v>
      </c>
      <c r="G977" s="1">
        <v>0</v>
      </c>
      <c r="H977" s="1">
        <v>0</v>
      </c>
      <c r="J977"/>
      <c r="K977"/>
      <c r="L977"/>
    </row>
    <row r="978" spans="1:12" x14ac:dyDescent="0.3">
      <c r="A978" t="s">
        <v>720</v>
      </c>
      <c r="B978" t="s">
        <v>198</v>
      </c>
      <c r="C978" t="s">
        <v>222</v>
      </c>
      <c r="D978" t="s">
        <v>2718</v>
      </c>
      <c r="E978" t="s">
        <v>2719</v>
      </c>
      <c r="H978" s="1">
        <v>1</v>
      </c>
      <c r="J978"/>
      <c r="K978"/>
    </row>
    <row r="979" spans="1:12" x14ac:dyDescent="0.3">
      <c r="A979" t="s">
        <v>720</v>
      </c>
      <c r="B979" t="s">
        <v>198</v>
      </c>
      <c r="C979" t="s">
        <v>54</v>
      </c>
      <c r="D979" t="s">
        <v>621</v>
      </c>
      <c r="E979" t="s">
        <v>2719</v>
      </c>
      <c r="F979" s="1">
        <v>1920</v>
      </c>
      <c r="G979" s="1">
        <v>2376</v>
      </c>
      <c r="H979" s="1">
        <v>2178</v>
      </c>
      <c r="J979"/>
      <c r="K979"/>
    </row>
    <row r="980" spans="1:12" x14ac:dyDescent="0.3">
      <c r="A980" t="s">
        <v>720</v>
      </c>
      <c r="B980" t="s">
        <v>198</v>
      </c>
      <c r="C980" t="s">
        <v>337</v>
      </c>
      <c r="D980" t="s">
        <v>2720</v>
      </c>
      <c r="E980" t="s">
        <v>2719</v>
      </c>
      <c r="F980" s="1">
        <v>10.28</v>
      </c>
      <c r="J980"/>
      <c r="K980"/>
    </row>
    <row r="981" spans="1:12" x14ac:dyDescent="0.3">
      <c r="A981" t="s">
        <v>720</v>
      </c>
      <c r="B981" t="s">
        <v>198</v>
      </c>
      <c r="C981" t="s">
        <v>282</v>
      </c>
      <c r="D981" t="s">
        <v>2721</v>
      </c>
      <c r="E981" t="s">
        <v>2722</v>
      </c>
      <c r="G981" s="1">
        <v>50.96</v>
      </c>
      <c r="J981"/>
      <c r="K981"/>
    </row>
    <row r="982" spans="1:12" x14ac:dyDescent="0.3">
      <c r="A982" t="s">
        <v>720</v>
      </c>
      <c r="B982" t="s">
        <v>198</v>
      </c>
      <c r="C982" t="s">
        <v>20</v>
      </c>
      <c r="D982" t="s">
        <v>622</v>
      </c>
      <c r="E982" t="s">
        <v>2722</v>
      </c>
      <c r="F982" s="1">
        <v>0</v>
      </c>
      <c r="G982" s="1">
        <v>0</v>
      </c>
      <c r="H982" s="1">
        <v>0</v>
      </c>
      <c r="J982"/>
      <c r="K982"/>
    </row>
    <row r="983" spans="1:12" x14ac:dyDescent="0.3">
      <c r="A983" t="s">
        <v>720</v>
      </c>
      <c r="B983" t="s">
        <v>198</v>
      </c>
      <c r="C983" t="s">
        <v>22</v>
      </c>
      <c r="D983" t="s">
        <v>2723</v>
      </c>
      <c r="E983" t="s">
        <v>2724</v>
      </c>
      <c r="H983" s="1">
        <v>1058.8900000000001</v>
      </c>
      <c r="J983"/>
      <c r="K983"/>
    </row>
    <row r="984" spans="1:12" x14ac:dyDescent="0.3">
      <c r="A984" t="s">
        <v>720</v>
      </c>
      <c r="B984" t="s">
        <v>198</v>
      </c>
      <c r="C984" t="s">
        <v>295</v>
      </c>
      <c r="D984" t="s">
        <v>2725</v>
      </c>
      <c r="E984" t="s">
        <v>2726</v>
      </c>
      <c r="H984" s="1">
        <v>749</v>
      </c>
      <c r="J984"/>
      <c r="K984"/>
    </row>
    <row r="985" spans="1:12" x14ac:dyDescent="0.3">
      <c r="A985" t="s">
        <v>720</v>
      </c>
      <c r="B985" t="s">
        <v>198</v>
      </c>
      <c r="C985" t="s">
        <v>296</v>
      </c>
      <c r="D985" t="s">
        <v>2727</v>
      </c>
      <c r="E985" t="s">
        <v>2726</v>
      </c>
      <c r="H985" s="1">
        <v>79</v>
      </c>
      <c r="J985"/>
      <c r="K985"/>
    </row>
    <row r="986" spans="1:12" x14ac:dyDescent="0.3">
      <c r="A986" t="s">
        <v>720</v>
      </c>
      <c r="B986" t="s">
        <v>198</v>
      </c>
      <c r="C986" t="s">
        <v>174</v>
      </c>
      <c r="D986" t="s">
        <v>2728</v>
      </c>
      <c r="E986" t="s">
        <v>2726</v>
      </c>
      <c r="G986" s="1">
        <v>15</v>
      </c>
      <c r="J986"/>
      <c r="K986"/>
    </row>
    <row r="987" spans="1:12" x14ac:dyDescent="0.3">
      <c r="A987" t="s">
        <v>720</v>
      </c>
      <c r="B987" t="s">
        <v>198</v>
      </c>
      <c r="C987" t="s">
        <v>28</v>
      </c>
      <c r="D987" t="s">
        <v>623</v>
      </c>
      <c r="E987" t="s">
        <v>2726</v>
      </c>
      <c r="F987" s="1">
        <v>0</v>
      </c>
      <c r="G987" s="1">
        <v>0</v>
      </c>
      <c r="H987" s="1">
        <v>0</v>
      </c>
      <c r="J987"/>
      <c r="K987"/>
    </row>
    <row r="988" spans="1:12" x14ac:dyDescent="0.3">
      <c r="A988" t="s">
        <v>720</v>
      </c>
      <c r="B988" t="s">
        <v>200</v>
      </c>
      <c r="C988" t="s">
        <v>154</v>
      </c>
      <c r="D988" t="s">
        <v>624</v>
      </c>
      <c r="E988" t="s">
        <v>2737</v>
      </c>
      <c r="F988" s="1">
        <v>16000</v>
      </c>
      <c r="G988" s="1">
        <v>0</v>
      </c>
      <c r="H988" s="1">
        <v>1500</v>
      </c>
      <c r="J988"/>
      <c r="K988"/>
    </row>
    <row r="989" spans="1:12" x14ac:dyDescent="0.3">
      <c r="A989" t="s">
        <v>720</v>
      </c>
      <c r="B989" t="s">
        <v>200</v>
      </c>
      <c r="C989" t="s">
        <v>270</v>
      </c>
      <c r="D989" t="s">
        <v>2738</v>
      </c>
      <c r="E989" t="s">
        <v>2737</v>
      </c>
      <c r="F989" s="1">
        <v>3036</v>
      </c>
      <c r="J989"/>
      <c r="K989"/>
    </row>
    <row r="990" spans="1:12" x14ac:dyDescent="0.3">
      <c r="A990" t="s">
        <v>720</v>
      </c>
      <c r="B990" t="s">
        <v>200</v>
      </c>
      <c r="C990" t="s">
        <v>275</v>
      </c>
      <c r="D990" t="s">
        <v>2739</v>
      </c>
      <c r="E990" t="s">
        <v>2740</v>
      </c>
      <c r="F990" s="1">
        <v>193.87</v>
      </c>
      <c r="J990"/>
      <c r="K990"/>
    </row>
    <row r="991" spans="1:12" x14ac:dyDescent="0.3">
      <c r="A991" t="s">
        <v>720</v>
      </c>
      <c r="B991" t="s">
        <v>200</v>
      </c>
      <c r="C991" t="s">
        <v>277</v>
      </c>
      <c r="D991" t="s">
        <v>2741</v>
      </c>
      <c r="E991" t="s">
        <v>2740</v>
      </c>
      <c r="F991" s="1">
        <v>-12</v>
      </c>
      <c r="J991"/>
      <c r="K991"/>
    </row>
    <row r="992" spans="1:12" x14ac:dyDescent="0.3">
      <c r="A992" t="s">
        <v>720</v>
      </c>
      <c r="B992" t="s">
        <v>200</v>
      </c>
      <c r="C992" t="s">
        <v>302</v>
      </c>
      <c r="D992" t="s">
        <v>2742</v>
      </c>
      <c r="E992" t="s">
        <v>2740</v>
      </c>
      <c r="G992" s="1">
        <v>59.79</v>
      </c>
      <c r="J992"/>
      <c r="K992"/>
    </row>
    <row r="993" spans="1:12" x14ac:dyDescent="0.3">
      <c r="A993" t="s">
        <v>720</v>
      </c>
      <c r="B993" t="s">
        <v>200</v>
      </c>
      <c r="C993" t="s">
        <v>364</v>
      </c>
      <c r="D993" t="s">
        <v>2743</v>
      </c>
      <c r="E993" t="s">
        <v>2740</v>
      </c>
      <c r="F993" s="1">
        <v>51.35</v>
      </c>
      <c r="H993" s="1">
        <v>48.35</v>
      </c>
      <c r="J993"/>
      <c r="K993"/>
    </row>
    <row r="994" spans="1:12" x14ac:dyDescent="0.3">
      <c r="A994" t="s">
        <v>720</v>
      </c>
      <c r="B994" t="s">
        <v>200</v>
      </c>
      <c r="C994" t="s">
        <v>360</v>
      </c>
      <c r="D994" t="s">
        <v>2744</v>
      </c>
      <c r="E994" t="s">
        <v>2740</v>
      </c>
      <c r="F994" s="1">
        <v>1216.7</v>
      </c>
      <c r="H994" s="1">
        <v>161.18</v>
      </c>
      <c r="J994"/>
      <c r="K994"/>
    </row>
    <row r="995" spans="1:12" x14ac:dyDescent="0.3">
      <c r="A995" t="s">
        <v>720</v>
      </c>
      <c r="B995" t="s">
        <v>200</v>
      </c>
      <c r="C995" t="s">
        <v>16</v>
      </c>
      <c r="D995" t="s">
        <v>625</v>
      </c>
      <c r="E995" t="s">
        <v>2740</v>
      </c>
      <c r="F995" s="1">
        <v>0</v>
      </c>
      <c r="G995" s="1">
        <v>0</v>
      </c>
      <c r="H995" s="1">
        <v>0</v>
      </c>
      <c r="J995"/>
      <c r="K995"/>
    </row>
    <row r="996" spans="1:12" x14ac:dyDescent="0.3">
      <c r="A996" t="s">
        <v>720</v>
      </c>
      <c r="B996" t="s">
        <v>200</v>
      </c>
      <c r="C996" t="s">
        <v>222</v>
      </c>
      <c r="D996" t="s">
        <v>2745</v>
      </c>
      <c r="E996" t="s">
        <v>2746</v>
      </c>
      <c r="F996" s="1">
        <v>101.75</v>
      </c>
      <c r="J996"/>
      <c r="K996"/>
    </row>
    <row r="997" spans="1:12" x14ac:dyDescent="0.3">
      <c r="A997" t="s">
        <v>720</v>
      </c>
      <c r="B997" t="s">
        <v>200</v>
      </c>
      <c r="C997" t="s">
        <v>303</v>
      </c>
      <c r="D997" t="s">
        <v>2747</v>
      </c>
      <c r="E997" t="s">
        <v>2746</v>
      </c>
      <c r="F997" s="1">
        <v>155.5</v>
      </c>
      <c r="J997"/>
      <c r="K997"/>
    </row>
    <row r="998" spans="1:12" x14ac:dyDescent="0.3">
      <c r="A998" t="s">
        <v>720</v>
      </c>
      <c r="B998" t="s">
        <v>200</v>
      </c>
      <c r="C998" t="s">
        <v>18</v>
      </c>
      <c r="D998" t="s">
        <v>626</v>
      </c>
      <c r="E998" t="s">
        <v>2746</v>
      </c>
      <c r="F998" s="1">
        <v>0</v>
      </c>
      <c r="G998" s="1">
        <v>0</v>
      </c>
      <c r="H998" s="1">
        <v>0</v>
      </c>
      <c r="J998"/>
      <c r="K998"/>
      <c r="L998"/>
    </row>
    <row r="999" spans="1:12" x14ac:dyDescent="0.3">
      <c r="A999" t="s">
        <v>720</v>
      </c>
      <c r="B999" t="s">
        <v>200</v>
      </c>
      <c r="C999" t="s">
        <v>54</v>
      </c>
      <c r="D999" t="s">
        <v>2748</v>
      </c>
      <c r="E999" t="s">
        <v>2746</v>
      </c>
      <c r="F999" s="1">
        <v>384</v>
      </c>
      <c r="G999" s="1">
        <v>396</v>
      </c>
      <c r="H999" s="1">
        <v>363</v>
      </c>
      <c r="J999"/>
      <c r="K999"/>
      <c r="L999"/>
    </row>
    <row r="1000" spans="1:12" x14ac:dyDescent="0.3">
      <c r="A1000" t="s">
        <v>720</v>
      </c>
      <c r="B1000" t="s">
        <v>200</v>
      </c>
      <c r="C1000" t="s">
        <v>337</v>
      </c>
      <c r="D1000" t="s">
        <v>2749</v>
      </c>
      <c r="E1000" t="s">
        <v>2746</v>
      </c>
      <c r="F1000" s="1">
        <v>34.299999999999997</v>
      </c>
      <c r="J1000"/>
      <c r="K1000"/>
      <c r="L1000"/>
    </row>
    <row r="1001" spans="1:12" x14ac:dyDescent="0.3">
      <c r="A1001" t="s">
        <v>720</v>
      </c>
      <c r="B1001" t="s">
        <v>200</v>
      </c>
      <c r="C1001" t="s">
        <v>281</v>
      </c>
      <c r="D1001" t="s">
        <v>2750</v>
      </c>
      <c r="E1001" t="s">
        <v>2751</v>
      </c>
      <c r="F1001" s="1">
        <v>33.54</v>
      </c>
      <c r="G1001" s="1">
        <v>221.57</v>
      </c>
      <c r="H1001" s="1">
        <v>63.71</v>
      </c>
      <c r="J1001"/>
      <c r="K1001"/>
      <c r="L1001"/>
    </row>
    <row r="1002" spans="1:12" x14ac:dyDescent="0.3">
      <c r="A1002" t="s">
        <v>720</v>
      </c>
      <c r="B1002" t="s">
        <v>200</v>
      </c>
      <c r="C1002" t="s">
        <v>282</v>
      </c>
      <c r="D1002" t="s">
        <v>2752</v>
      </c>
      <c r="E1002" t="s">
        <v>2751</v>
      </c>
      <c r="F1002" s="1">
        <v>231.29</v>
      </c>
      <c r="G1002" s="1">
        <v>54</v>
      </c>
      <c r="H1002" s="1">
        <v>247.38</v>
      </c>
      <c r="J1002"/>
      <c r="K1002"/>
      <c r="L1002"/>
    </row>
    <row r="1003" spans="1:12" x14ac:dyDescent="0.3">
      <c r="A1003" t="s">
        <v>720</v>
      </c>
      <c r="B1003" t="s">
        <v>200</v>
      </c>
      <c r="C1003" t="s">
        <v>283</v>
      </c>
      <c r="D1003" t="s">
        <v>2753</v>
      </c>
      <c r="E1003" t="s">
        <v>2751</v>
      </c>
      <c r="H1003" s="1">
        <v>8.5</v>
      </c>
      <c r="J1003"/>
      <c r="K1003"/>
    </row>
    <row r="1004" spans="1:12" x14ac:dyDescent="0.3">
      <c r="A1004" t="s">
        <v>720</v>
      </c>
      <c r="B1004" t="s">
        <v>200</v>
      </c>
      <c r="C1004" t="s">
        <v>284</v>
      </c>
      <c r="D1004" t="s">
        <v>2754</v>
      </c>
      <c r="E1004" t="s">
        <v>2751</v>
      </c>
      <c r="G1004" s="1">
        <v>103.65</v>
      </c>
      <c r="J1004"/>
      <c r="K1004"/>
    </row>
    <row r="1005" spans="1:12" x14ac:dyDescent="0.3">
      <c r="A1005" t="s">
        <v>720</v>
      </c>
      <c r="B1005" t="s">
        <v>200</v>
      </c>
      <c r="C1005" t="s">
        <v>285</v>
      </c>
      <c r="D1005" t="s">
        <v>2755</v>
      </c>
      <c r="E1005" t="s">
        <v>2751</v>
      </c>
      <c r="G1005" s="1">
        <v>404.55</v>
      </c>
      <c r="J1005"/>
      <c r="K1005"/>
    </row>
    <row r="1006" spans="1:12" x14ac:dyDescent="0.3">
      <c r="A1006" t="s">
        <v>720</v>
      </c>
      <c r="B1006" t="s">
        <v>200</v>
      </c>
      <c r="C1006" t="s">
        <v>286</v>
      </c>
      <c r="D1006" t="s">
        <v>2756</v>
      </c>
      <c r="E1006" t="s">
        <v>2751</v>
      </c>
      <c r="F1006" s="1">
        <v>3686.3</v>
      </c>
      <c r="G1006" s="1">
        <v>2860.4</v>
      </c>
      <c r="H1006" s="1">
        <v>871.89</v>
      </c>
      <c r="J1006"/>
      <c r="K1006"/>
    </row>
    <row r="1007" spans="1:12" x14ac:dyDescent="0.3">
      <c r="A1007" t="s">
        <v>720</v>
      </c>
      <c r="B1007" t="s">
        <v>200</v>
      </c>
      <c r="C1007" t="s">
        <v>287</v>
      </c>
      <c r="D1007" t="s">
        <v>2757</v>
      </c>
      <c r="E1007" t="s">
        <v>2751</v>
      </c>
      <c r="F1007" s="1">
        <v>311</v>
      </c>
      <c r="G1007" s="1">
        <v>394.2</v>
      </c>
      <c r="H1007" s="1">
        <v>161</v>
      </c>
      <c r="J1007"/>
      <c r="K1007"/>
    </row>
    <row r="1008" spans="1:12" x14ac:dyDescent="0.3">
      <c r="A1008" t="s">
        <v>720</v>
      </c>
      <c r="B1008" t="s">
        <v>200</v>
      </c>
      <c r="C1008" t="s">
        <v>289</v>
      </c>
      <c r="D1008" t="s">
        <v>2758</v>
      </c>
      <c r="E1008" t="s">
        <v>2751</v>
      </c>
      <c r="F1008" s="1">
        <v>1771.82</v>
      </c>
      <c r="G1008" s="1">
        <v>3128.83</v>
      </c>
      <c r="H1008" s="1">
        <v>1717.29</v>
      </c>
      <c r="J1008"/>
      <c r="K1008"/>
    </row>
    <row r="1009" spans="1:11" x14ac:dyDescent="0.3">
      <c r="A1009" t="s">
        <v>720</v>
      </c>
      <c r="B1009" t="s">
        <v>200</v>
      </c>
      <c r="C1009" t="s">
        <v>20</v>
      </c>
      <c r="D1009" t="s">
        <v>627</v>
      </c>
      <c r="E1009" t="s">
        <v>2751</v>
      </c>
      <c r="F1009" s="1">
        <v>0</v>
      </c>
      <c r="G1009" s="1">
        <v>0</v>
      </c>
      <c r="H1009" s="1">
        <v>0</v>
      </c>
      <c r="J1009"/>
      <c r="K1009"/>
    </row>
    <row r="1010" spans="1:11" x14ac:dyDescent="0.3">
      <c r="A1010" t="s">
        <v>720</v>
      </c>
      <c r="B1010" t="s">
        <v>200</v>
      </c>
      <c r="C1010" t="s">
        <v>158</v>
      </c>
      <c r="D1010" t="s">
        <v>2759</v>
      </c>
      <c r="E1010" t="s">
        <v>2760</v>
      </c>
      <c r="F1010" s="1">
        <v>2840</v>
      </c>
      <c r="G1010" s="1">
        <v>2940</v>
      </c>
      <c r="H1010" s="1">
        <v>9940</v>
      </c>
      <c r="J1010"/>
      <c r="K1010"/>
    </row>
    <row r="1011" spans="1:11" x14ac:dyDescent="0.3">
      <c r="A1011" t="s">
        <v>720</v>
      </c>
      <c r="B1011" t="s">
        <v>200</v>
      </c>
      <c r="C1011" t="s">
        <v>296</v>
      </c>
      <c r="D1011" t="s">
        <v>2761</v>
      </c>
      <c r="E1011" t="s">
        <v>2760</v>
      </c>
      <c r="F1011" s="1">
        <v>1000</v>
      </c>
      <c r="H1011" s="1">
        <v>350</v>
      </c>
      <c r="J1011"/>
      <c r="K1011"/>
    </row>
    <row r="1012" spans="1:11" x14ac:dyDescent="0.3">
      <c r="A1012" t="s">
        <v>720</v>
      </c>
      <c r="B1012" t="s">
        <v>200</v>
      </c>
      <c r="C1012" t="s">
        <v>298</v>
      </c>
      <c r="D1012" t="s">
        <v>2762</v>
      </c>
      <c r="E1012" t="s">
        <v>2760</v>
      </c>
      <c r="F1012" s="1">
        <v>2205.65</v>
      </c>
      <c r="G1012" s="1">
        <v>3270</v>
      </c>
      <c r="H1012" s="1">
        <v>2395</v>
      </c>
      <c r="J1012"/>
      <c r="K1012"/>
    </row>
    <row r="1013" spans="1:11" x14ac:dyDescent="0.3">
      <c r="A1013" t="s">
        <v>720</v>
      </c>
      <c r="B1013" t="s">
        <v>200</v>
      </c>
      <c r="C1013" t="s">
        <v>28</v>
      </c>
      <c r="D1013" t="s">
        <v>628</v>
      </c>
      <c r="E1013" t="s">
        <v>2760</v>
      </c>
      <c r="F1013" s="1">
        <v>0</v>
      </c>
      <c r="G1013" s="1">
        <v>0</v>
      </c>
      <c r="H1013" s="1">
        <v>0</v>
      </c>
      <c r="J1013"/>
      <c r="K1013"/>
    </row>
    <row r="1014" spans="1:11" x14ac:dyDescent="0.3">
      <c r="A1014" t="s">
        <v>720</v>
      </c>
      <c r="B1014" t="s">
        <v>211</v>
      </c>
      <c r="C1014" t="s">
        <v>270</v>
      </c>
      <c r="D1014" t="s">
        <v>2772</v>
      </c>
      <c r="E1014" t="s">
        <v>2773</v>
      </c>
      <c r="F1014" s="1">
        <v>400</v>
      </c>
      <c r="J1014"/>
      <c r="K1014"/>
    </row>
    <row r="1015" spans="1:11" x14ac:dyDescent="0.3">
      <c r="A1015" t="s">
        <v>720</v>
      </c>
      <c r="B1015" t="s">
        <v>211</v>
      </c>
      <c r="C1015" t="s">
        <v>352</v>
      </c>
      <c r="D1015" t="s">
        <v>2774</v>
      </c>
      <c r="E1015" t="s">
        <v>2775</v>
      </c>
      <c r="H1015" s="1">
        <v>51.98</v>
      </c>
      <c r="J1015"/>
      <c r="K1015"/>
    </row>
    <row r="1016" spans="1:11" x14ac:dyDescent="0.3">
      <c r="A1016" t="s">
        <v>720</v>
      </c>
      <c r="B1016" t="s">
        <v>211</v>
      </c>
      <c r="C1016" t="s">
        <v>273</v>
      </c>
      <c r="D1016" t="s">
        <v>2776</v>
      </c>
      <c r="E1016" t="s">
        <v>2775</v>
      </c>
      <c r="F1016" s="1">
        <v>501.87</v>
      </c>
      <c r="J1016"/>
      <c r="K1016"/>
    </row>
    <row r="1017" spans="1:11" x14ac:dyDescent="0.3">
      <c r="A1017" t="s">
        <v>720</v>
      </c>
      <c r="B1017" t="s">
        <v>211</v>
      </c>
      <c r="C1017" t="s">
        <v>184</v>
      </c>
      <c r="D1017" t="s">
        <v>2777</v>
      </c>
      <c r="E1017" t="s">
        <v>2775</v>
      </c>
      <c r="G1017" s="1">
        <v>20.399999999999999</v>
      </c>
      <c r="J1017"/>
      <c r="K1017"/>
    </row>
    <row r="1018" spans="1:11" x14ac:dyDescent="0.3">
      <c r="A1018" t="s">
        <v>720</v>
      </c>
      <c r="B1018" t="s">
        <v>211</v>
      </c>
      <c r="C1018" t="s">
        <v>333</v>
      </c>
      <c r="D1018" t="s">
        <v>2778</v>
      </c>
      <c r="E1018" t="s">
        <v>2775</v>
      </c>
      <c r="F1018" s="1">
        <v>86.95</v>
      </c>
      <c r="J1018"/>
      <c r="K1018"/>
    </row>
    <row r="1019" spans="1:11" x14ac:dyDescent="0.3">
      <c r="A1019" t="s">
        <v>720</v>
      </c>
      <c r="B1019" t="s">
        <v>211</v>
      </c>
      <c r="C1019" t="s">
        <v>275</v>
      </c>
      <c r="D1019" t="s">
        <v>2779</v>
      </c>
      <c r="E1019" t="s">
        <v>2775</v>
      </c>
      <c r="F1019" s="1">
        <v>11.43</v>
      </c>
      <c r="J1019"/>
      <c r="K1019"/>
    </row>
    <row r="1020" spans="1:11" x14ac:dyDescent="0.3">
      <c r="A1020" t="s">
        <v>720</v>
      </c>
      <c r="B1020" t="s">
        <v>211</v>
      </c>
      <c r="C1020" t="s">
        <v>310</v>
      </c>
      <c r="D1020" t="s">
        <v>2780</v>
      </c>
      <c r="E1020" t="s">
        <v>2775</v>
      </c>
      <c r="H1020" s="1">
        <v>251.88</v>
      </c>
      <c r="J1020"/>
      <c r="K1020"/>
    </row>
    <row r="1021" spans="1:11" x14ac:dyDescent="0.3">
      <c r="A1021" t="s">
        <v>720</v>
      </c>
      <c r="B1021" t="s">
        <v>211</v>
      </c>
      <c r="C1021" t="s">
        <v>277</v>
      </c>
      <c r="D1021" t="s">
        <v>2781</v>
      </c>
      <c r="E1021" t="s">
        <v>2775</v>
      </c>
      <c r="G1021" s="1">
        <v>-18.079999999999998</v>
      </c>
      <c r="J1021"/>
      <c r="K1021"/>
    </row>
    <row r="1022" spans="1:11" x14ac:dyDescent="0.3">
      <c r="A1022" t="s">
        <v>720</v>
      </c>
      <c r="B1022" t="s">
        <v>211</v>
      </c>
      <c r="C1022" t="s">
        <v>302</v>
      </c>
      <c r="D1022" t="s">
        <v>2782</v>
      </c>
      <c r="E1022" t="s">
        <v>2775</v>
      </c>
      <c r="F1022" s="1">
        <v>216.1</v>
      </c>
      <c r="G1022" s="1">
        <v>97.04</v>
      </c>
      <c r="H1022" s="1">
        <v>45.95</v>
      </c>
      <c r="J1022"/>
      <c r="K1022"/>
    </row>
    <row r="1023" spans="1:11" x14ac:dyDescent="0.3">
      <c r="A1023" t="s">
        <v>720</v>
      </c>
      <c r="B1023" t="s">
        <v>211</v>
      </c>
      <c r="C1023" t="s">
        <v>364</v>
      </c>
      <c r="D1023" t="s">
        <v>2783</v>
      </c>
      <c r="E1023" t="s">
        <v>2775</v>
      </c>
      <c r="F1023" s="1">
        <v>314.2</v>
      </c>
      <c r="G1023" s="1">
        <v>478.2</v>
      </c>
      <c r="H1023" s="1">
        <v>549.71</v>
      </c>
      <c r="J1023"/>
      <c r="K1023"/>
    </row>
    <row r="1024" spans="1:11" x14ac:dyDescent="0.3">
      <c r="A1024" t="s">
        <v>720</v>
      </c>
      <c r="B1024" t="s">
        <v>211</v>
      </c>
      <c r="C1024" t="s">
        <v>360</v>
      </c>
      <c r="D1024" t="s">
        <v>2784</v>
      </c>
      <c r="E1024" t="s">
        <v>2775</v>
      </c>
      <c r="F1024" s="1">
        <v>489.92</v>
      </c>
      <c r="G1024" s="1">
        <v>344.12</v>
      </c>
      <c r="H1024" s="1">
        <v>179.8</v>
      </c>
      <c r="J1024"/>
      <c r="K1024"/>
    </row>
    <row r="1025" spans="1:12" x14ac:dyDescent="0.3">
      <c r="A1025" t="s">
        <v>720</v>
      </c>
      <c r="B1025" t="s">
        <v>211</v>
      </c>
      <c r="C1025" t="s">
        <v>16</v>
      </c>
      <c r="D1025" t="s">
        <v>638</v>
      </c>
      <c r="E1025" t="s">
        <v>2775</v>
      </c>
      <c r="F1025" s="1">
        <v>0</v>
      </c>
      <c r="G1025" s="1">
        <v>0</v>
      </c>
      <c r="H1025" s="1">
        <v>0</v>
      </c>
      <c r="J1025"/>
      <c r="K1025"/>
    </row>
    <row r="1026" spans="1:12" x14ac:dyDescent="0.3">
      <c r="A1026" t="s">
        <v>720</v>
      </c>
      <c r="B1026" t="s">
        <v>211</v>
      </c>
      <c r="C1026" t="s">
        <v>222</v>
      </c>
      <c r="D1026" t="s">
        <v>2785</v>
      </c>
      <c r="E1026" t="s">
        <v>2786</v>
      </c>
      <c r="F1026" s="1">
        <v>21.4</v>
      </c>
      <c r="G1026" s="1">
        <v>20.3</v>
      </c>
      <c r="H1026" s="1">
        <v>55.6</v>
      </c>
      <c r="J1026"/>
      <c r="K1026"/>
    </row>
    <row r="1027" spans="1:12" x14ac:dyDescent="0.3">
      <c r="A1027" t="s">
        <v>720</v>
      </c>
      <c r="B1027" t="s">
        <v>211</v>
      </c>
      <c r="C1027" t="s">
        <v>18</v>
      </c>
      <c r="D1027" t="s">
        <v>639</v>
      </c>
      <c r="E1027" t="s">
        <v>2786</v>
      </c>
      <c r="F1027" s="1">
        <v>0</v>
      </c>
      <c r="G1027" s="1">
        <v>0</v>
      </c>
      <c r="H1027" s="1">
        <v>0</v>
      </c>
      <c r="J1027"/>
      <c r="K1027"/>
    </row>
    <row r="1028" spans="1:12" x14ac:dyDescent="0.3">
      <c r="A1028" t="s">
        <v>720</v>
      </c>
      <c r="B1028" t="s">
        <v>211</v>
      </c>
      <c r="C1028" t="s">
        <v>54</v>
      </c>
      <c r="D1028" t="s">
        <v>2787</v>
      </c>
      <c r="E1028" t="s">
        <v>2786</v>
      </c>
      <c r="F1028" s="1">
        <v>1152</v>
      </c>
      <c r="G1028" s="1">
        <v>1188</v>
      </c>
      <c r="H1028" s="1">
        <v>1089</v>
      </c>
      <c r="J1028"/>
      <c r="K1028"/>
    </row>
    <row r="1029" spans="1:12" x14ac:dyDescent="0.3">
      <c r="A1029" t="s">
        <v>720</v>
      </c>
      <c r="B1029" t="s">
        <v>211</v>
      </c>
      <c r="C1029" t="s">
        <v>337</v>
      </c>
      <c r="D1029" t="s">
        <v>2788</v>
      </c>
      <c r="E1029" t="s">
        <v>2786</v>
      </c>
      <c r="F1029" s="1">
        <v>2.95</v>
      </c>
      <c r="J1029"/>
      <c r="K1029"/>
    </row>
    <row r="1030" spans="1:12" x14ac:dyDescent="0.3">
      <c r="A1030" t="s">
        <v>720</v>
      </c>
      <c r="B1030" t="s">
        <v>211</v>
      </c>
      <c r="C1030" t="s">
        <v>281</v>
      </c>
      <c r="D1030" t="s">
        <v>2789</v>
      </c>
      <c r="E1030" t="s">
        <v>2790</v>
      </c>
      <c r="F1030" s="1">
        <v>31.39</v>
      </c>
      <c r="G1030" s="1">
        <v>136.24</v>
      </c>
      <c r="J1030"/>
      <c r="K1030"/>
    </row>
    <row r="1031" spans="1:12" x14ac:dyDescent="0.3">
      <c r="A1031" t="s">
        <v>720</v>
      </c>
      <c r="B1031" t="s">
        <v>211</v>
      </c>
      <c r="C1031" t="s">
        <v>282</v>
      </c>
      <c r="D1031" t="s">
        <v>2791</v>
      </c>
      <c r="E1031" t="s">
        <v>2790</v>
      </c>
      <c r="F1031" s="1">
        <v>190.18</v>
      </c>
      <c r="G1031" s="1">
        <v>46</v>
      </c>
      <c r="H1031" s="1">
        <v>102.49</v>
      </c>
      <c r="J1031"/>
      <c r="K1031"/>
    </row>
    <row r="1032" spans="1:12" x14ac:dyDescent="0.3">
      <c r="A1032" t="s">
        <v>720</v>
      </c>
      <c r="B1032" t="s">
        <v>211</v>
      </c>
      <c r="C1032" t="s">
        <v>283</v>
      </c>
      <c r="D1032" t="s">
        <v>2792</v>
      </c>
      <c r="E1032" t="s">
        <v>2790</v>
      </c>
      <c r="F1032" s="1">
        <v>0</v>
      </c>
      <c r="J1032"/>
      <c r="K1032"/>
    </row>
    <row r="1033" spans="1:12" x14ac:dyDescent="0.3">
      <c r="A1033" t="s">
        <v>720</v>
      </c>
      <c r="B1033" t="s">
        <v>211</v>
      </c>
      <c r="C1033" t="s">
        <v>284</v>
      </c>
      <c r="D1033" t="s">
        <v>2793</v>
      </c>
      <c r="E1033" t="s">
        <v>2790</v>
      </c>
      <c r="F1033" s="1">
        <v>0</v>
      </c>
      <c r="G1033" s="1">
        <v>365.66</v>
      </c>
      <c r="H1033" s="1">
        <v>183.76</v>
      </c>
      <c r="J1033"/>
      <c r="K1033"/>
    </row>
    <row r="1034" spans="1:12" x14ac:dyDescent="0.3">
      <c r="A1034" t="s">
        <v>720</v>
      </c>
      <c r="B1034" t="s">
        <v>211</v>
      </c>
      <c r="C1034" t="s">
        <v>286</v>
      </c>
      <c r="D1034" t="s">
        <v>2794</v>
      </c>
      <c r="E1034" t="s">
        <v>2790</v>
      </c>
      <c r="F1034" s="1">
        <v>327.52</v>
      </c>
      <c r="J1034"/>
      <c r="K1034"/>
    </row>
    <row r="1035" spans="1:12" x14ac:dyDescent="0.3">
      <c r="A1035" t="s">
        <v>720</v>
      </c>
      <c r="B1035" t="s">
        <v>211</v>
      </c>
      <c r="C1035" t="s">
        <v>287</v>
      </c>
      <c r="D1035" t="s">
        <v>2795</v>
      </c>
      <c r="E1035" t="s">
        <v>2790</v>
      </c>
      <c r="F1035" s="1">
        <v>0</v>
      </c>
      <c r="J1035"/>
      <c r="K1035"/>
    </row>
    <row r="1036" spans="1:12" x14ac:dyDescent="0.3">
      <c r="A1036" t="s">
        <v>720</v>
      </c>
      <c r="B1036" t="s">
        <v>211</v>
      </c>
      <c r="C1036" t="s">
        <v>289</v>
      </c>
      <c r="D1036" t="s">
        <v>2796</v>
      </c>
      <c r="E1036" t="s">
        <v>2790</v>
      </c>
      <c r="F1036" s="1">
        <v>0</v>
      </c>
      <c r="J1036"/>
      <c r="K1036"/>
    </row>
    <row r="1037" spans="1:12" x14ac:dyDescent="0.3">
      <c r="A1037" t="s">
        <v>720</v>
      </c>
      <c r="B1037" t="s">
        <v>211</v>
      </c>
      <c r="C1037" t="s">
        <v>20</v>
      </c>
      <c r="D1037" t="s">
        <v>640</v>
      </c>
      <c r="E1037" t="s">
        <v>2790</v>
      </c>
      <c r="F1037" s="1">
        <v>0</v>
      </c>
      <c r="G1037" s="1">
        <v>0</v>
      </c>
      <c r="H1037" s="1">
        <v>0</v>
      </c>
      <c r="J1037"/>
      <c r="K1037"/>
    </row>
    <row r="1038" spans="1:12" x14ac:dyDescent="0.3">
      <c r="A1038" t="s">
        <v>720</v>
      </c>
      <c r="B1038" t="s">
        <v>211</v>
      </c>
      <c r="C1038" t="s">
        <v>324</v>
      </c>
      <c r="D1038" t="s">
        <v>2797</v>
      </c>
      <c r="E1038" t="s">
        <v>2798</v>
      </c>
      <c r="F1038" s="1">
        <v>119.95</v>
      </c>
      <c r="J1038"/>
      <c r="K1038"/>
    </row>
    <row r="1039" spans="1:12" x14ac:dyDescent="0.3">
      <c r="A1039" t="s">
        <v>720</v>
      </c>
      <c r="B1039" t="s">
        <v>211</v>
      </c>
      <c r="C1039" t="s">
        <v>28</v>
      </c>
      <c r="D1039" t="s">
        <v>641</v>
      </c>
      <c r="E1039" t="s">
        <v>2798</v>
      </c>
      <c r="F1039" s="1">
        <v>0</v>
      </c>
      <c r="G1039" s="1">
        <v>0</v>
      </c>
      <c r="H1039" s="1">
        <v>0</v>
      </c>
      <c r="J1039"/>
      <c r="K1039"/>
    </row>
    <row r="1040" spans="1:12" x14ac:dyDescent="0.3">
      <c r="A1040" t="s">
        <v>720</v>
      </c>
      <c r="B1040" t="s">
        <v>217</v>
      </c>
      <c r="C1040" t="s">
        <v>392</v>
      </c>
      <c r="D1040" t="s">
        <v>2808</v>
      </c>
      <c r="E1040" t="s">
        <v>2809</v>
      </c>
      <c r="F1040" s="1">
        <v>120</v>
      </c>
      <c r="G1040" s="1">
        <v>120</v>
      </c>
      <c r="H1040" s="1">
        <v>120</v>
      </c>
      <c r="J1040"/>
      <c r="K1040"/>
      <c r="L1040"/>
    </row>
    <row r="1041" spans="1:12" x14ac:dyDescent="0.3">
      <c r="A1041" t="s">
        <v>720</v>
      </c>
      <c r="B1041" t="s">
        <v>217</v>
      </c>
      <c r="C1041" t="s">
        <v>276</v>
      </c>
      <c r="D1041" t="s">
        <v>2810</v>
      </c>
      <c r="E1041" t="s">
        <v>2811</v>
      </c>
      <c r="G1041" s="1">
        <v>20.76</v>
      </c>
      <c r="J1041"/>
      <c r="K1041"/>
      <c r="L1041"/>
    </row>
    <row r="1042" spans="1:12" x14ac:dyDescent="0.3">
      <c r="A1042" t="s">
        <v>720</v>
      </c>
      <c r="B1042" t="s">
        <v>217</v>
      </c>
      <c r="C1042" t="s">
        <v>310</v>
      </c>
      <c r="D1042" t="s">
        <v>2812</v>
      </c>
      <c r="E1042" t="s">
        <v>2811</v>
      </c>
      <c r="F1042" s="1">
        <v>1750</v>
      </c>
      <c r="H1042" s="1">
        <v>1750</v>
      </c>
      <c r="J1042"/>
      <c r="K1042"/>
      <c r="L1042"/>
    </row>
    <row r="1043" spans="1:12" x14ac:dyDescent="0.3">
      <c r="A1043" t="s">
        <v>720</v>
      </c>
      <c r="B1043" t="s">
        <v>217</v>
      </c>
      <c r="C1043" t="s">
        <v>277</v>
      </c>
      <c r="D1043" t="s">
        <v>2813</v>
      </c>
      <c r="E1043" t="s">
        <v>2811</v>
      </c>
      <c r="G1043" s="1">
        <v>0</v>
      </c>
      <c r="J1043"/>
      <c r="K1043"/>
      <c r="L1043"/>
    </row>
    <row r="1044" spans="1:12" x14ac:dyDescent="0.3">
      <c r="A1044" t="s">
        <v>720</v>
      </c>
      <c r="B1044" t="s">
        <v>217</v>
      </c>
      <c r="C1044" t="s">
        <v>302</v>
      </c>
      <c r="D1044" t="s">
        <v>2814</v>
      </c>
      <c r="E1044" t="s">
        <v>2811</v>
      </c>
      <c r="H1044" s="1">
        <v>106.98</v>
      </c>
      <c r="J1044"/>
      <c r="K1044"/>
      <c r="L1044"/>
    </row>
    <row r="1045" spans="1:12" x14ac:dyDescent="0.3">
      <c r="A1045" t="s">
        <v>720</v>
      </c>
      <c r="B1045" t="s">
        <v>217</v>
      </c>
      <c r="C1045" t="s">
        <v>364</v>
      </c>
      <c r="D1045" t="s">
        <v>2815</v>
      </c>
      <c r="E1045" t="s">
        <v>2811</v>
      </c>
      <c r="F1045" s="1">
        <v>51.23</v>
      </c>
      <c r="J1045"/>
      <c r="K1045"/>
      <c r="L1045"/>
    </row>
    <row r="1046" spans="1:12" x14ac:dyDescent="0.3">
      <c r="A1046" t="s">
        <v>720</v>
      </c>
      <c r="B1046" t="s">
        <v>217</v>
      </c>
      <c r="C1046" t="s">
        <v>360</v>
      </c>
      <c r="D1046" t="s">
        <v>2816</v>
      </c>
      <c r="E1046" t="s">
        <v>2811</v>
      </c>
      <c r="F1046" s="1">
        <v>77.069999999999993</v>
      </c>
      <c r="G1046" s="1">
        <v>241.63</v>
      </c>
      <c r="H1046" s="1">
        <v>146.30000000000001</v>
      </c>
      <c r="J1046"/>
      <c r="K1046"/>
      <c r="L1046"/>
    </row>
    <row r="1047" spans="1:12" x14ac:dyDescent="0.3">
      <c r="A1047" t="s">
        <v>720</v>
      </c>
      <c r="B1047" t="s">
        <v>217</v>
      </c>
      <c r="C1047" t="s">
        <v>16</v>
      </c>
      <c r="D1047" t="s">
        <v>646</v>
      </c>
      <c r="E1047" t="s">
        <v>2811</v>
      </c>
      <c r="F1047" s="1">
        <v>0</v>
      </c>
      <c r="G1047" s="1">
        <v>0</v>
      </c>
      <c r="H1047" s="1">
        <v>0</v>
      </c>
      <c r="J1047"/>
      <c r="K1047"/>
      <c r="L1047"/>
    </row>
    <row r="1048" spans="1:12" x14ac:dyDescent="0.3">
      <c r="A1048" t="s">
        <v>720</v>
      </c>
      <c r="B1048" t="s">
        <v>217</v>
      </c>
      <c r="C1048" t="s">
        <v>222</v>
      </c>
      <c r="D1048" t="s">
        <v>2817</v>
      </c>
      <c r="E1048" t="s">
        <v>2818</v>
      </c>
      <c r="F1048" s="1">
        <v>160.35</v>
      </c>
      <c r="G1048" s="1">
        <v>209.14</v>
      </c>
      <c r="H1048" s="1">
        <v>39.08</v>
      </c>
      <c r="J1048"/>
      <c r="K1048"/>
      <c r="L1048"/>
    </row>
    <row r="1049" spans="1:12" x14ac:dyDescent="0.3">
      <c r="A1049" t="s">
        <v>720</v>
      </c>
      <c r="B1049" t="s">
        <v>217</v>
      </c>
      <c r="C1049" t="s">
        <v>303</v>
      </c>
      <c r="D1049" t="s">
        <v>2819</v>
      </c>
      <c r="E1049" t="s">
        <v>2818</v>
      </c>
      <c r="F1049" s="1">
        <v>28</v>
      </c>
      <c r="J1049"/>
      <c r="K1049"/>
      <c r="L1049"/>
    </row>
    <row r="1050" spans="1:12" x14ac:dyDescent="0.3">
      <c r="A1050" t="s">
        <v>720</v>
      </c>
      <c r="B1050" t="s">
        <v>217</v>
      </c>
      <c r="C1050" t="s">
        <v>305</v>
      </c>
      <c r="D1050" t="s">
        <v>2820</v>
      </c>
      <c r="E1050" t="s">
        <v>2818</v>
      </c>
      <c r="F1050" s="1">
        <v>428.84</v>
      </c>
      <c r="J1050"/>
      <c r="K1050"/>
      <c r="L1050"/>
    </row>
    <row r="1051" spans="1:12" x14ac:dyDescent="0.3">
      <c r="A1051" t="s">
        <v>720</v>
      </c>
      <c r="B1051" t="s">
        <v>217</v>
      </c>
      <c r="C1051" t="s">
        <v>18</v>
      </c>
      <c r="D1051" t="s">
        <v>647</v>
      </c>
      <c r="E1051" t="s">
        <v>2818</v>
      </c>
      <c r="F1051" s="1">
        <v>0</v>
      </c>
      <c r="G1051" s="1">
        <v>0</v>
      </c>
      <c r="H1051" s="1">
        <v>0</v>
      </c>
      <c r="J1051"/>
      <c r="K1051"/>
    </row>
    <row r="1052" spans="1:12" x14ac:dyDescent="0.3">
      <c r="A1052" t="s">
        <v>720</v>
      </c>
      <c r="B1052" t="s">
        <v>217</v>
      </c>
      <c r="C1052" t="s">
        <v>54</v>
      </c>
      <c r="D1052" t="s">
        <v>2821</v>
      </c>
      <c r="E1052" t="s">
        <v>2818</v>
      </c>
      <c r="F1052" s="1">
        <v>384</v>
      </c>
      <c r="G1052" s="1">
        <v>396</v>
      </c>
      <c r="H1052" s="1">
        <v>423</v>
      </c>
      <c r="J1052"/>
      <c r="K1052"/>
    </row>
    <row r="1053" spans="1:12" x14ac:dyDescent="0.3">
      <c r="A1053" t="s">
        <v>720</v>
      </c>
      <c r="B1053" t="s">
        <v>217</v>
      </c>
      <c r="C1053" t="s">
        <v>337</v>
      </c>
      <c r="D1053" t="s">
        <v>2822</v>
      </c>
      <c r="E1053" t="s">
        <v>2818</v>
      </c>
      <c r="F1053" s="1">
        <v>4.53</v>
      </c>
      <c r="J1053"/>
      <c r="K1053"/>
    </row>
    <row r="1054" spans="1:12" x14ac:dyDescent="0.3">
      <c r="A1054" t="s">
        <v>720</v>
      </c>
      <c r="B1054" t="s">
        <v>217</v>
      </c>
      <c r="C1054" t="s">
        <v>282</v>
      </c>
      <c r="D1054" t="s">
        <v>2823</v>
      </c>
      <c r="E1054" t="s">
        <v>2824</v>
      </c>
      <c r="F1054" s="1">
        <v>24.5</v>
      </c>
      <c r="H1054" s="1">
        <v>22</v>
      </c>
      <c r="J1054"/>
      <c r="K1054"/>
    </row>
    <row r="1055" spans="1:12" x14ac:dyDescent="0.3">
      <c r="A1055" t="s">
        <v>720</v>
      </c>
      <c r="B1055" t="s">
        <v>217</v>
      </c>
      <c r="C1055" t="s">
        <v>284</v>
      </c>
      <c r="D1055" t="s">
        <v>2825</v>
      </c>
      <c r="E1055" t="s">
        <v>2824</v>
      </c>
      <c r="F1055" s="1">
        <v>74.36</v>
      </c>
      <c r="H1055" s="1">
        <v>122.91</v>
      </c>
      <c r="J1055"/>
      <c r="K1055"/>
    </row>
    <row r="1056" spans="1:12" x14ac:dyDescent="0.3">
      <c r="A1056" t="s">
        <v>720</v>
      </c>
      <c r="B1056" t="s">
        <v>217</v>
      </c>
      <c r="C1056" t="s">
        <v>359</v>
      </c>
      <c r="D1056" t="s">
        <v>2826</v>
      </c>
      <c r="E1056" t="s">
        <v>2824</v>
      </c>
      <c r="F1056" s="1">
        <v>59</v>
      </c>
      <c r="J1056"/>
      <c r="K1056"/>
    </row>
    <row r="1057" spans="1:11" x14ac:dyDescent="0.3">
      <c r="A1057" t="s">
        <v>720</v>
      </c>
      <c r="B1057" t="s">
        <v>217</v>
      </c>
      <c r="C1057" t="s">
        <v>286</v>
      </c>
      <c r="D1057" t="s">
        <v>2827</v>
      </c>
      <c r="E1057" t="s">
        <v>2824</v>
      </c>
      <c r="F1057" s="1">
        <v>145.80000000000001</v>
      </c>
      <c r="J1057"/>
      <c r="K1057"/>
    </row>
    <row r="1058" spans="1:11" x14ac:dyDescent="0.3">
      <c r="A1058" t="s">
        <v>720</v>
      </c>
      <c r="B1058" t="s">
        <v>217</v>
      </c>
      <c r="C1058" t="s">
        <v>20</v>
      </c>
      <c r="D1058" t="s">
        <v>648</v>
      </c>
      <c r="E1058" t="s">
        <v>2824</v>
      </c>
      <c r="F1058" s="1">
        <v>0</v>
      </c>
      <c r="G1058" s="1">
        <v>0</v>
      </c>
      <c r="H1058" s="1">
        <v>0</v>
      </c>
      <c r="J1058"/>
      <c r="K1058"/>
    </row>
    <row r="1059" spans="1:11" x14ac:dyDescent="0.3">
      <c r="A1059" t="s">
        <v>720</v>
      </c>
      <c r="B1059" t="s">
        <v>217</v>
      </c>
      <c r="C1059" t="s">
        <v>344</v>
      </c>
      <c r="D1059" t="s">
        <v>649</v>
      </c>
      <c r="E1059" t="s">
        <v>2828</v>
      </c>
      <c r="F1059" s="1">
        <v>0</v>
      </c>
      <c r="G1059" s="1">
        <v>0</v>
      </c>
      <c r="H1059" s="1">
        <v>0</v>
      </c>
      <c r="J1059"/>
      <c r="K1059"/>
    </row>
    <row r="1060" spans="1:11" x14ac:dyDescent="0.3">
      <c r="A1060" t="s">
        <v>720</v>
      </c>
      <c r="B1060" t="s">
        <v>217</v>
      </c>
      <c r="C1060" t="s">
        <v>346</v>
      </c>
      <c r="D1060" t="s">
        <v>2829</v>
      </c>
      <c r="E1060" t="s">
        <v>2828</v>
      </c>
      <c r="H1060" s="1">
        <v>95.83</v>
      </c>
      <c r="J1060"/>
      <c r="K1060"/>
    </row>
    <row r="1061" spans="1:11" x14ac:dyDescent="0.3">
      <c r="A1061" t="s">
        <v>720</v>
      </c>
      <c r="B1061" t="s">
        <v>217</v>
      </c>
      <c r="C1061" t="s">
        <v>158</v>
      </c>
      <c r="D1061" t="s">
        <v>2830</v>
      </c>
      <c r="E1061" t="s">
        <v>2831</v>
      </c>
      <c r="F1061" s="1">
        <v>445</v>
      </c>
      <c r="G1061" s="1">
        <v>455</v>
      </c>
      <c r="H1061" s="1">
        <v>455</v>
      </c>
      <c r="J1061"/>
      <c r="K1061"/>
    </row>
    <row r="1062" spans="1:11" x14ac:dyDescent="0.3">
      <c r="A1062" t="s">
        <v>720</v>
      </c>
      <c r="B1062" t="s">
        <v>217</v>
      </c>
      <c r="C1062" t="s">
        <v>295</v>
      </c>
      <c r="D1062" t="s">
        <v>2832</v>
      </c>
      <c r="E1062" t="s">
        <v>2831</v>
      </c>
      <c r="G1062" s="1">
        <v>1750</v>
      </c>
      <c r="J1062"/>
      <c r="K1062"/>
    </row>
    <row r="1063" spans="1:11" x14ac:dyDescent="0.3">
      <c r="A1063" t="s">
        <v>720</v>
      </c>
      <c r="B1063" t="s">
        <v>217</v>
      </c>
      <c r="C1063" t="s">
        <v>324</v>
      </c>
      <c r="D1063" t="s">
        <v>2833</v>
      </c>
      <c r="E1063" t="s">
        <v>2831</v>
      </c>
      <c r="F1063" s="1">
        <v>0</v>
      </c>
      <c r="G1063" s="1">
        <v>0</v>
      </c>
      <c r="J1063"/>
      <c r="K1063"/>
    </row>
    <row r="1064" spans="1:11" x14ac:dyDescent="0.3">
      <c r="A1064" t="s">
        <v>720</v>
      </c>
      <c r="B1064" t="s">
        <v>217</v>
      </c>
      <c r="C1064" t="s">
        <v>306</v>
      </c>
      <c r="D1064" t="s">
        <v>2834</v>
      </c>
      <c r="E1064" t="s">
        <v>2831</v>
      </c>
      <c r="F1064" s="1">
        <v>227.55</v>
      </c>
      <c r="J1064"/>
      <c r="K1064"/>
    </row>
    <row r="1065" spans="1:11" x14ac:dyDescent="0.3">
      <c r="A1065" t="s">
        <v>720</v>
      </c>
      <c r="B1065" t="s">
        <v>217</v>
      </c>
      <c r="C1065" t="s">
        <v>28</v>
      </c>
      <c r="D1065" t="s">
        <v>650</v>
      </c>
      <c r="E1065" t="s">
        <v>2831</v>
      </c>
      <c r="F1065" s="1">
        <v>0</v>
      </c>
      <c r="G1065" s="1">
        <v>0</v>
      </c>
      <c r="H1065" s="1">
        <v>0</v>
      </c>
      <c r="J1065"/>
      <c r="K1065"/>
    </row>
    <row r="1066" spans="1:11" x14ac:dyDescent="0.3">
      <c r="A1066" t="s">
        <v>720</v>
      </c>
      <c r="B1066" t="s">
        <v>224</v>
      </c>
      <c r="C1066" t="s">
        <v>154</v>
      </c>
      <c r="D1066" t="s">
        <v>2845</v>
      </c>
      <c r="E1066" t="s">
        <v>2846</v>
      </c>
      <c r="F1066" s="1">
        <v>2656</v>
      </c>
      <c r="J1066"/>
      <c r="K1066"/>
    </row>
    <row r="1067" spans="1:11" x14ac:dyDescent="0.3">
      <c r="A1067" t="s">
        <v>720</v>
      </c>
      <c r="B1067" t="s">
        <v>224</v>
      </c>
      <c r="C1067" t="s">
        <v>270</v>
      </c>
      <c r="D1067" t="s">
        <v>2847</v>
      </c>
      <c r="E1067" t="s">
        <v>2846</v>
      </c>
      <c r="H1067" s="1">
        <v>1817.8</v>
      </c>
      <c r="J1067"/>
      <c r="K1067"/>
    </row>
    <row r="1068" spans="1:11" x14ac:dyDescent="0.3">
      <c r="A1068" t="s">
        <v>720</v>
      </c>
      <c r="B1068" t="s">
        <v>224</v>
      </c>
      <c r="C1068" t="s">
        <v>11</v>
      </c>
      <c r="D1068" t="s">
        <v>657</v>
      </c>
      <c r="E1068" t="s">
        <v>2846</v>
      </c>
      <c r="F1068" s="1">
        <v>0</v>
      </c>
      <c r="G1068" s="1">
        <v>0</v>
      </c>
      <c r="H1068" s="1">
        <v>0</v>
      </c>
      <c r="J1068"/>
      <c r="K1068"/>
    </row>
    <row r="1069" spans="1:11" x14ac:dyDescent="0.3">
      <c r="A1069" t="s">
        <v>720</v>
      </c>
      <c r="B1069" t="s">
        <v>224</v>
      </c>
      <c r="C1069" t="s">
        <v>273</v>
      </c>
      <c r="D1069" t="s">
        <v>2848</v>
      </c>
      <c r="E1069" t="s">
        <v>2849</v>
      </c>
      <c r="H1069" s="1">
        <v>155.22</v>
      </c>
      <c r="J1069"/>
      <c r="K1069"/>
    </row>
    <row r="1070" spans="1:11" x14ac:dyDescent="0.3">
      <c r="A1070" t="s">
        <v>720</v>
      </c>
      <c r="B1070" t="s">
        <v>224</v>
      </c>
      <c r="C1070" t="s">
        <v>275</v>
      </c>
      <c r="D1070" t="s">
        <v>2850</v>
      </c>
      <c r="E1070" t="s">
        <v>2849</v>
      </c>
      <c r="H1070" s="1">
        <v>78.11</v>
      </c>
      <c r="J1070"/>
      <c r="K1070"/>
    </row>
    <row r="1071" spans="1:11" x14ac:dyDescent="0.3">
      <c r="A1071" t="s">
        <v>720</v>
      </c>
      <c r="B1071" t="s">
        <v>224</v>
      </c>
      <c r="C1071" t="s">
        <v>382</v>
      </c>
      <c r="D1071" t="s">
        <v>2851</v>
      </c>
      <c r="E1071" t="s">
        <v>2849</v>
      </c>
      <c r="G1071" s="1">
        <v>15.95</v>
      </c>
      <c r="J1071"/>
      <c r="K1071"/>
    </row>
    <row r="1072" spans="1:11" x14ac:dyDescent="0.3">
      <c r="A1072" t="s">
        <v>720</v>
      </c>
      <c r="B1072" t="s">
        <v>224</v>
      </c>
      <c r="C1072" t="s">
        <v>276</v>
      </c>
      <c r="D1072" t="s">
        <v>2852</v>
      </c>
      <c r="E1072" t="s">
        <v>2849</v>
      </c>
      <c r="H1072" s="1">
        <v>1419.64</v>
      </c>
      <c r="J1072"/>
      <c r="K1072"/>
    </row>
    <row r="1073" spans="1:11" x14ac:dyDescent="0.3">
      <c r="A1073" t="s">
        <v>720</v>
      </c>
      <c r="B1073" t="s">
        <v>224</v>
      </c>
      <c r="C1073" t="s">
        <v>310</v>
      </c>
      <c r="D1073" t="s">
        <v>2853</v>
      </c>
      <c r="E1073" t="s">
        <v>2849</v>
      </c>
      <c r="G1073" s="1">
        <v>559</v>
      </c>
      <c r="H1073" s="1">
        <v>251.88</v>
      </c>
      <c r="J1073"/>
      <c r="K1073"/>
    </row>
    <row r="1074" spans="1:11" x14ac:dyDescent="0.3">
      <c r="A1074" t="s">
        <v>720</v>
      </c>
      <c r="B1074" t="s">
        <v>224</v>
      </c>
      <c r="C1074" t="s">
        <v>277</v>
      </c>
      <c r="D1074" t="s">
        <v>2854</v>
      </c>
      <c r="E1074" t="s">
        <v>2849</v>
      </c>
      <c r="G1074" s="1">
        <v>0</v>
      </c>
      <c r="J1074"/>
      <c r="K1074"/>
    </row>
    <row r="1075" spans="1:11" x14ac:dyDescent="0.3">
      <c r="A1075" t="s">
        <v>720</v>
      </c>
      <c r="B1075" t="s">
        <v>224</v>
      </c>
      <c r="C1075" t="s">
        <v>279</v>
      </c>
      <c r="D1075" t="s">
        <v>2855</v>
      </c>
      <c r="E1075" t="s">
        <v>2849</v>
      </c>
      <c r="G1075" s="1">
        <v>6201.38</v>
      </c>
      <c r="J1075"/>
      <c r="K1075"/>
    </row>
    <row r="1076" spans="1:11" x14ac:dyDescent="0.3">
      <c r="A1076" t="s">
        <v>720</v>
      </c>
      <c r="B1076" t="s">
        <v>224</v>
      </c>
      <c r="C1076" t="s">
        <v>302</v>
      </c>
      <c r="D1076" t="s">
        <v>2856</v>
      </c>
      <c r="E1076" t="s">
        <v>2849</v>
      </c>
      <c r="F1076" s="1">
        <v>240</v>
      </c>
      <c r="G1076" s="1">
        <v>320</v>
      </c>
      <c r="H1076" s="1">
        <v>257.04000000000002</v>
      </c>
      <c r="J1076"/>
      <c r="K1076"/>
    </row>
    <row r="1077" spans="1:11" x14ac:dyDescent="0.3">
      <c r="A1077" t="s">
        <v>720</v>
      </c>
      <c r="B1077" t="s">
        <v>224</v>
      </c>
      <c r="C1077" t="s">
        <v>364</v>
      </c>
      <c r="D1077" t="s">
        <v>2857</v>
      </c>
      <c r="E1077" t="s">
        <v>2849</v>
      </c>
      <c r="F1077" s="1">
        <v>1245.8599999999999</v>
      </c>
      <c r="G1077" s="1">
        <v>1401.94</v>
      </c>
      <c r="H1077" s="1">
        <v>805.5</v>
      </c>
      <c r="J1077"/>
      <c r="K1077"/>
    </row>
    <row r="1078" spans="1:11" x14ac:dyDescent="0.3">
      <c r="A1078" t="s">
        <v>720</v>
      </c>
      <c r="B1078" t="s">
        <v>224</v>
      </c>
      <c r="C1078" t="s">
        <v>360</v>
      </c>
      <c r="D1078" t="s">
        <v>2858</v>
      </c>
      <c r="E1078" t="s">
        <v>2849</v>
      </c>
      <c r="F1078" s="1">
        <v>2787.66</v>
      </c>
      <c r="G1078" s="1">
        <v>3866.95</v>
      </c>
      <c r="H1078" s="1">
        <v>1125.94</v>
      </c>
      <c r="J1078"/>
      <c r="K1078"/>
    </row>
    <row r="1079" spans="1:11" x14ac:dyDescent="0.3">
      <c r="A1079" t="s">
        <v>720</v>
      </c>
      <c r="B1079" t="s">
        <v>224</v>
      </c>
      <c r="C1079" t="s">
        <v>16</v>
      </c>
      <c r="D1079" t="s">
        <v>658</v>
      </c>
      <c r="E1079" t="s">
        <v>2849</v>
      </c>
      <c r="F1079" s="1">
        <v>0</v>
      </c>
      <c r="G1079" s="1">
        <v>0</v>
      </c>
      <c r="H1079" s="1">
        <v>0</v>
      </c>
      <c r="J1079"/>
      <c r="K1079"/>
    </row>
    <row r="1080" spans="1:11" x14ac:dyDescent="0.3">
      <c r="A1080" t="s">
        <v>720</v>
      </c>
      <c r="B1080" t="s">
        <v>224</v>
      </c>
      <c r="C1080" t="s">
        <v>361</v>
      </c>
      <c r="D1080" t="s">
        <v>2859</v>
      </c>
      <c r="E1080" t="s">
        <v>2860</v>
      </c>
      <c r="F1080" s="1">
        <v>91.04</v>
      </c>
      <c r="G1080" s="1">
        <v>35.590000000000003</v>
      </c>
      <c r="J1080"/>
      <c r="K1080"/>
    </row>
    <row r="1081" spans="1:11" x14ac:dyDescent="0.3">
      <c r="A1081" t="s">
        <v>720</v>
      </c>
      <c r="B1081" t="s">
        <v>224</v>
      </c>
      <c r="C1081" t="s">
        <v>222</v>
      </c>
      <c r="D1081" t="s">
        <v>2861</v>
      </c>
      <c r="E1081" t="s">
        <v>2860</v>
      </c>
      <c r="F1081" s="1">
        <v>1040.49</v>
      </c>
      <c r="G1081" s="1">
        <v>369.2</v>
      </c>
      <c r="H1081" s="1">
        <v>669.21</v>
      </c>
      <c r="J1081"/>
      <c r="K1081"/>
    </row>
    <row r="1082" spans="1:11" x14ac:dyDescent="0.3">
      <c r="A1082" t="s">
        <v>720</v>
      </c>
      <c r="B1082" t="s">
        <v>224</v>
      </c>
      <c r="C1082" t="s">
        <v>365</v>
      </c>
      <c r="D1082" t="s">
        <v>2862</v>
      </c>
      <c r="E1082" t="s">
        <v>2860</v>
      </c>
      <c r="F1082" s="1">
        <v>22.35</v>
      </c>
      <c r="J1082"/>
      <c r="K1082"/>
    </row>
    <row r="1083" spans="1:11" x14ac:dyDescent="0.3">
      <c r="A1083" t="s">
        <v>720</v>
      </c>
      <c r="B1083" t="s">
        <v>224</v>
      </c>
      <c r="C1083" t="s">
        <v>305</v>
      </c>
      <c r="D1083" t="s">
        <v>2863</v>
      </c>
      <c r="E1083" t="s">
        <v>2860</v>
      </c>
      <c r="H1083" s="1">
        <v>473.73</v>
      </c>
      <c r="J1083"/>
      <c r="K1083"/>
    </row>
    <row r="1084" spans="1:11" x14ac:dyDescent="0.3">
      <c r="A1084" t="s">
        <v>720</v>
      </c>
      <c r="B1084" t="s">
        <v>224</v>
      </c>
      <c r="C1084" t="s">
        <v>54</v>
      </c>
      <c r="D1084" t="s">
        <v>659</v>
      </c>
      <c r="E1084" t="s">
        <v>2860</v>
      </c>
      <c r="F1084" s="1">
        <v>2568</v>
      </c>
      <c r="G1084" s="1">
        <v>2628</v>
      </c>
      <c r="H1084" s="1">
        <v>2409</v>
      </c>
      <c r="J1084"/>
      <c r="K1084"/>
    </row>
    <row r="1085" spans="1:11" x14ac:dyDescent="0.3">
      <c r="A1085" t="s">
        <v>720</v>
      </c>
      <c r="B1085" t="s">
        <v>224</v>
      </c>
      <c r="C1085" t="s">
        <v>337</v>
      </c>
      <c r="D1085" t="s">
        <v>2864</v>
      </c>
      <c r="E1085" t="s">
        <v>2860</v>
      </c>
      <c r="F1085" s="1">
        <v>103.09</v>
      </c>
      <c r="J1085"/>
      <c r="K1085"/>
    </row>
    <row r="1086" spans="1:11" x14ac:dyDescent="0.3">
      <c r="A1086" t="s">
        <v>720</v>
      </c>
      <c r="B1086" t="s">
        <v>224</v>
      </c>
      <c r="C1086" t="s">
        <v>281</v>
      </c>
      <c r="D1086" t="s">
        <v>2865</v>
      </c>
      <c r="E1086" t="s">
        <v>2866</v>
      </c>
      <c r="F1086" s="1">
        <v>64</v>
      </c>
      <c r="G1086" s="1">
        <v>271.32</v>
      </c>
      <c r="J1086"/>
      <c r="K1086"/>
    </row>
    <row r="1087" spans="1:11" x14ac:dyDescent="0.3">
      <c r="A1087" t="s">
        <v>720</v>
      </c>
      <c r="B1087" t="s">
        <v>224</v>
      </c>
      <c r="C1087" t="s">
        <v>282</v>
      </c>
      <c r="D1087" t="s">
        <v>2867</v>
      </c>
      <c r="E1087" t="s">
        <v>2866</v>
      </c>
      <c r="F1087" s="1">
        <v>17</v>
      </c>
      <c r="G1087" s="1">
        <v>616.16</v>
      </c>
      <c r="H1087" s="1">
        <v>84</v>
      </c>
      <c r="J1087"/>
      <c r="K1087"/>
    </row>
    <row r="1088" spans="1:11" x14ac:dyDescent="0.3">
      <c r="A1088" t="s">
        <v>720</v>
      </c>
      <c r="B1088" t="s">
        <v>224</v>
      </c>
      <c r="C1088" t="s">
        <v>284</v>
      </c>
      <c r="D1088" t="s">
        <v>2868</v>
      </c>
      <c r="E1088" t="s">
        <v>2866</v>
      </c>
      <c r="F1088" s="1">
        <v>94</v>
      </c>
      <c r="G1088" s="1">
        <v>513.97</v>
      </c>
      <c r="H1088" s="1">
        <v>389.35</v>
      </c>
      <c r="J1088"/>
      <c r="K1088"/>
    </row>
    <row r="1089" spans="1:11" x14ac:dyDescent="0.3">
      <c r="A1089" t="s">
        <v>720</v>
      </c>
      <c r="B1089" t="s">
        <v>224</v>
      </c>
      <c r="C1089" t="s">
        <v>286</v>
      </c>
      <c r="D1089" t="s">
        <v>2869</v>
      </c>
      <c r="E1089" t="s">
        <v>2866</v>
      </c>
      <c r="F1089" s="1">
        <v>662.5</v>
      </c>
      <c r="G1089" s="1">
        <v>373.5</v>
      </c>
      <c r="J1089"/>
      <c r="K1089"/>
    </row>
    <row r="1090" spans="1:11" x14ac:dyDescent="0.3">
      <c r="A1090" t="s">
        <v>720</v>
      </c>
      <c r="B1090" t="s">
        <v>224</v>
      </c>
      <c r="C1090" t="s">
        <v>287</v>
      </c>
      <c r="D1090" t="s">
        <v>2870</v>
      </c>
      <c r="E1090" t="s">
        <v>2866</v>
      </c>
      <c r="F1090" s="1">
        <v>283.89999999999998</v>
      </c>
      <c r="G1090" s="1">
        <v>302.10000000000002</v>
      </c>
      <c r="J1090"/>
      <c r="K1090"/>
    </row>
    <row r="1091" spans="1:11" x14ac:dyDescent="0.3">
      <c r="A1091" t="s">
        <v>720</v>
      </c>
      <c r="B1091" t="s">
        <v>224</v>
      </c>
      <c r="C1091" t="s">
        <v>289</v>
      </c>
      <c r="D1091" t="s">
        <v>2871</v>
      </c>
      <c r="E1091" t="s">
        <v>2866</v>
      </c>
      <c r="F1091" s="1">
        <v>838.1</v>
      </c>
      <c r="G1091" s="1">
        <v>1007.05</v>
      </c>
      <c r="J1091"/>
      <c r="K1091"/>
    </row>
    <row r="1092" spans="1:11" x14ac:dyDescent="0.3">
      <c r="A1092" t="s">
        <v>720</v>
      </c>
      <c r="B1092" t="s">
        <v>224</v>
      </c>
      <c r="C1092" t="s">
        <v>20</v>
      </c>
      <c r="D1092" t="s">
        <v>660</v>
      </c>
      <c r="E1092" t="s">
        <v>2866</v>
      </c>
      <c r="F1092" s="1">
        <v>0</v>
      </c>
      <c r="G1092" s="1">
        <v>0</v>
      </c>
      <c r="H1092" s="1">
        <v>0</v>
      </c>
      <c r="J1092"/>
      <c r="K1092"/>
    </row>
    <row r="1093" spans="1:11" x14ac:dyDescent="0.3">
      <c r="A1093" t="s">
        <v>720</v>
      </c>
      <c r="B1093" t="s">
        <v>224</v>
      </c>
      <c r="C1093" t="s">
        <v>346</v>
      </c>
      <c r="D1093" t="s">
        <v>2872</v>
      </c>
      <c r="E1093" t="s">
        <v>2873</v>
      </c>
      <c r="H1093" s="1">
        <v>197.21</v>
      </c>
      <c r="J1093"/>
      <c r="K1093"/>
    </row>
    <row r="1094" spans="1:11" x14ac:dyDescent="0.3">
      <c r="A1094" t="s">
        <v>720</v>
      </c>
      <c r="B1094" t="s">
        <v>224</v>
      </c>
      <c r="C1094" t="s">
        <v>43</v>
      </c>
      <c r="D1094" t="s">
        <v>662</v>
      </c>
      <c r="E1094" t="s">
        <v>2873</v>
      </c>
      <c r="F1094" s="1">
        <v>0</v>
      </c>
      <c r="G1094" s="1">
        <v>0</v>
      </c>
      <c r="H1094" s="1">
        <v>0</v>
      </c>
      <c r="J1094"/>
      <c r="K1094"/>
    </row>
    <row r="1095" spans="1:11" x14ac:dyDescent="0.3">
      <c r="A1095" t="s">
        <v>720</v>
      </c>
      <c r="B1095" t="s">
        <v>224</v>
      </c>
      <c r="C1095" t="s">
        <v>158</v>
      </c>
      <c r="D1095" t="s">
        <v>2874</v>
      </c>
      <c r="E1095" t="s">
        <v>2875</v>
      </c>
      <c r="F1095" s="1">
        <v>50</v>
      </c>
      <c r="G1095" s="1">
        <v>760.5</v>
      </c>
      <c r="H1095" s="1">
        <v>443</v>
      </c>
      <c r="J1095"/>
      <c r="K1095"/>
    </row>
    <row r="1096" spans="1:11" x14ac:dyDescent="0.3">
      <c r="A1096" t="s">
        <v>720</v>
      </c>
      <c r="B1096" t="s">
        <v>224</v>
      </c>
      <c r="C1096" t="s">
        <v>295</v>
      </c>
      <c r="D1096" t="s">
        <v>2876</v>
      </c>
      <c r="E1096" t="s">
        <v>2875</v>
      </c>
      <c r="F1096" s="1">
        <v>300</v>
      </c>
      <c r="H1096" s="1">
        <v>5300</v>
      </c>
      <c r="J1096"/>
      <c r="K1096"/>
    </row>
    <row r="1097" spans="1:11" x14ac:dyDescent="0.3">
      <c r="A1097" t="s">
        <v>720</v>
      </c>
      <c r="B1097" t="s">
        <v>224</v>
      </c>
      <c r="C1097" t="s">
        <v>296</v>
      </c>
      <c r="D1097" t="s">
        <v>2877</v>
      </c>
      <c r="E1097" t="s">
        <v>2875</v>
      </c>
      <c r="H1097" s="1">
        <v>180.9</v>
      </c>
      <c r="J1097"/>
      <c r="K1097"/>
    </row>
    <row r="1098" spans="1:11" x14ac:dyDescent="0.3">
      <c r="A1098" t="s">
        <v>720</v>
      </c>
      <c r="B1098" t="s">
        <v>224</v>
      </c>
      <c r="C1098" t="s">
        <v>298</v>
      </c>
      <c r="D1098" t="s">
        <v>2878</v>
      </c>
      <c r="E1098" t="s">
        <v>2875</v>
      </c>
      <c r="F1098" s="1">
        <v>775</v>
      </c>
      <c r="G1098" s="1">
        <v>1299</v>
      </c>
      <c r="H1098" s="1">
        <v>349</v>
      </c>
      <c r="J1098"/>
      <c r="K1098"/>
    </row>
    <row r="1099" spans="1:11" x14ac:dyDescent="0.3">
      <c r="A1099" t="s">
        <v>720</v>
      </c>
      <c r="B1099" t="s">
        <v>224</v>
      </c>
      <c r="C1099" t="s">
        <v>324</v>
      </c>
      <c r="D1099" t="s">
        <v>2879</v>
      </c>
      <c r="E1099" t="s">
        <v>2875</v>
      </c>
      <c r="F1099" s="1">
        <v>259</v>
      </c>
      <c r="J1099"/>
      <c r="K1099"/>
    </row>
    <row r="1100" spans="1:11" x14ac:dyDescent="0.3">
      <c r="A1100" t="s">
        <v>720</v>
      </c>
      <c r="B1100" t="s">
        <v>224</v>
      </c>
      <c r="C1100" t="s">
        <v>28</v>
      </c>
      <c r="D1100" t="s">
        <v>663</v>
      </c>
      <c r="E1100" t="s">
        <v>2875</v>
      </c>
      <c r="F1100" s="1">
        <v>0</v>
      </c>
      <c r="G1100" s="1">
        <v>0</v>
      </c>
      <c r="H1100" s="1">
        <v>0</v>
      </c>
      <c r="J1100"/>
      <c r="K1100"/>
    </row>
    <row r="1101" spans="1:11" x14ac:dyDescent="0.3">
      <c r="A1101" t="s">
        <v>720</v>
      </c>
      <c r="B1101" t="s">
        <v>231</v>
      </c>
      <c r="C1101" t="s">
        <v>300</v>
      </c>
      <c r="D1101" t="s">
        <v>2880</v>
      </c>
      <c r="E1101" t="s">
        <v>2881</v>
      </c>
      <c r="G1101" s="1">
        <v>333</v>
      </c>
      <c r="J1101"/>
      <c r="K1101"/>
    </row>
    <row r="1102" spans="1:11" x14ac:dyDescent="0.3">
      <c r="A1102" t="s">
        <v>720</v>
      </c>
      <c r="B1102" t="s">
        <v>231</v>
      </c>
      <c r="C1102" t="s">
        <v>302</v>
      </c>
      <c r="D1102" t="s">
        <v>2882</v>
      </c>
      <c r="E1102" t="s">
        <v>2881</v>
      </c>
      <c r="G1102" s="1">
        <v>43.95</v>
      </c>
      <c r="J1102"/>
      <c r="K1102"/>
    </row>
    <row r="1103" spans="1:11" x14ac:dyDescent="0.3">
      <c r="A1103" t="s">
        <v>720</v>
      </c>
      <c r="B1103" t="s">
        <v>231</v>
      </c>
      <c r="C1103" t="s">
        <v>364</v>
      </c>
      <c r="D1103" t="s">
        <v>2883</v>
      </c>
      <c r="E1103" t="s">
        <v>2881</v>
      </c>
      <c r="F1103" s="1">
        <v>200</v>
      </c>
      <c r="G1103" s="1">
        <v>68.599999999999994</v>
      </c>
      <c r="J1103"/>
      <c r="K1103"/>
    </row>
    <row r="1104" spans="1:11" x14ac:dyDescent="0.3">
      <c r="A1104" t="s">
        <v>720</v>
      </c>
      <c r="B1104" t="s">
        <v>231</v>
      </c>
      <c r="C1104" t="s">
        <v>360</v>
      </c>
      <c r="D1104" t="s">
        <v>2884</v>
      </c>
      <c r="E1104" t="s">
        <v>2881</v>
      </c>
      <c r="G1104" s="1">
        <v>10.5</v>
      </c>
      <c r="H1104" s="1">
        <v>23</v>
      </c>
      <c r="J1104"/>
      <c r="K1104"/>
    </row>
    <row r="1105" spans="1:11" x14ac:dyDescent="0.3">
      <c r="A1105" t="s">
        <v>720</v>
      </c>
      <c r="B1105" t="s">
        <v>231</v>
      </c>
      <c r="C1105" t="s">
        <v>16</v>
      </c>
      <c r="D1105" t="s">
        <v>670</v>
      </c>
      <c r="E1105" t="s">
        <v>2881</v>
      </c>
      <c r="F1105" s="1">
        <v>0</v>
      </c>
      <c r="G1105" s="1">
        <v>0</v>
      </c>
      <c r="H1105" s="1">
        <v>0</v>
      </c>
      <c r="J1105"/>
      <c r="K1105"/>
    </row>
    <row r="1106" spans="1:11" x14ac:dyDescent="0.3">
      <c r="A1106" t="s">
        <v>720</v>
      </c>
      <c r="B1106" t="s">
        <v>231</v>
      </c>
      <c r="C1106" t="s">
        <v>222</v>
      </c>
      <c r="D1106" t="s">
        <v>2885</v>
      </c>
      <c r="E1106" t="s">
        <v>2886</v>
      </c>
      <c r="F1106" s="1">
        <v>2.97</v>
      </c>
      <c r="J1106"/>
      <c r="K1106"/>
    </row>
    <row r="1107" spans="1:11" x14ac:dyDescent="0.3">
      <c r="A1107" t="s">
        <v>720</v>
      </c>
      <c r="B1107" t="s">
        <v>231</v>
      </c>
      <c r="C1107" t="s">
        <v>54</v>
      </c>
      <c r="D1107" t="s">
        <v>2887</v>
      </c>
      <c r="E1107" t="s">
        <v>2886</v>
      </c>
      <c r="F1107" s="1">
        <v>0</v>
      </c>
      <c r="G1107" s="1">
        <v>0</v>
      </c>
      <c r="J1107"/>
      <c r="K1107"/>
    </row>
    <row r="1108" spans="1:11" x14ac:dyDescent="0.3">
      <c r="A1108" t="s">
        <v>720</v>
      </c>
      <c r="B1108" t="s">
        <v>231</v>
      </c>
      <c r="C1108" t="s">
        <v>281</v>
      </c>
      <c r="D1108" t="s">
        <v>2888</v>
      </c>
      <c r="E1108" t="s">
        <v>2889</v>
      </c>
      <c r="F1108" s="1">
        <v>60.84</v>
      </c>
      <c r="J1108"/>
      <c r="K1108"/>
    </row>
    <row r="1109" spans="1:11" x14ac:dyDescent="0.3">
      <c r="A1109" t="s">
        <v>720</v>
      </c>
      <c r="B1109" t="s">
        <v>231</v>
      </c>
      <c r="C1109" t="s">
        <v>28</v>
      </c>
      <c r="D1109" t="s">
        <v>2890</v>
      </c>
      <c r="E1109" t="s">
        <v>2891</v>
      </c>
      <c r="F1109" s="1">
        <v>0</v>
      </c>
      <c r="G1109" s="1">
        <v>0</v>
      </c>
      <c r="J1109"/>
      <c r="K1109"/>
    </row>
    <row r="1110" spans="1:11" x14ac:dyDescent="0.3">
      <c r="A1110" t="s">
        <v>720</v>
      </c>
      <c r="B1110" t="s">
        <v>234</v>
      </c>
      <c r="C1110" t="s">
        <v>11</v>
      </c>
      <c r="D1110" t="s">
        <v>671</v>
      </c>
      <c r="E1110" t="s">
        <v>2903</v>
      </c>
      <c r="F1110" s="1">
        <v>0</v>
      </c>
      <c r="G1110" s="1">
        <v>0</v>
      </c>
      <c r="H1110" s="1">
        <v>0</v>
      </c>
      <c r="J1110"/>
      <c r="K1110"/>
    </row>
    <row r="1111" spans="1:11" x14ac:dyDescent="0.3">
      <c r="A1111" t="s">
        <v>720</v>
      </c>
      <c r="B1111" t="s">
        <v>234</v>
      </c>
      <c r="C1111" t="s">
        <v>360</v>
      </c>
      <c r="D1111" t="s">
        <v>2904</v>
      </c>
      <c r="E1111" t="s">
        <v>2905</v>
      </c>
      <c r="F1111" s="1">
        <v>656.16</v>
      </c>
      <c r="G1111" s="1">
        <v>450.07</v>
      </c>
      <c r="H1111" s="1">
        <v>53.5</v>
      </c>
      <c r="J1111"/>
      <c r="K1111"/>
    </row>
    <row r="1112" spans="1:11" x14ac:dyDescent="0.3">
      <c r="A1112" t="s">
        <v>720</v>
      </c>
      <c r="B1112" t="s">
        <v>234</v>
      </c>
      <c r="C1112" t="s">
        <v>16</v>
      </c>
      <c r="D1112" t="s">
        <v>672</v>
      </c>
      <c r="E1112" t="s">
        <v>2905</v>
      </c>
      <c r="F1112" s="1">
        <v>0</v>
      </c>
      <c r="G1112" s="1">
        <v>0</v>
      </c>
      <c r="H1112" s="1">
        <v>0</v>
      </c>
      <c r="J1112"/>
      <c r="K1112"/>
    </row>
    <row r="1113" spans="1:11" x14ac:dyDescent="0.3">
      <c r="A1113" t="s">
        <v>720</v>
      </c>
      <c r="B1113" t="s">
        <v>234</v>
      </c>
      <c r="C1113" t="s">
        <v>222</v>
      </c>
      <c r="D1113" t="s">
        <v>2906</v>
      </c>
      <c r="E1113" t="s">
        <v>2907</v>
      </c>
      <c r="F1113" s="1">
        <v>10.09</v>
      </c>
      <c r="J1113"/>
      <c r="K1113"/>
    </row>
    <row r="1114" spans="1:11" x14ac:dyDescent="0.3">
      <c r="A1114" t="s">
        <v>720</v>
      </c>
      <c r="B1114" t="s">
        <v>234</v>
      </c>
      <c r="C1114" t="s">
        <v>18</v>
      </c>
      <c r="D1114" t="s">
        <v>673</v>
      </c>
      <c r="E1114" t="s">
        <v>2907</v>
      </c>
      <c r="F1114" s="1">
        <v>0</v>
      </c>
      <c r="G1114" s="1">
        <v>0</v>
      </c>
      <c r="H1114" s="1">
        <v>0</v>
      </c>
      <c r="J1114"/>
      <c r="K1114"/>
    </row>
    <row r="1115" spans="1:11" x14ac:dyDescent="0.3">
      <c r="A1115" t="s">
        <v>720</v>
      </c>
      <c r="B1115" t="s">
        <v>234</v>
      </c>
      <c r="C1115" t="s">
        <v>54</v>
      </c>
      <c r="D1115" t="s">
        <v>2908</v>
      </c>
      <c r="E1115" t="s">
        <v>2907</v>
      </c>
      <c r="F1115" s="1">
        <v>384</v>
      </c>
      <c r="G1115" s="1">
        <v>396</v>
      </c>
      <c r="H1115" s="1">
        <v>363</v>
      </c>
      <c r="J1115"/>
      <c r="K1115"/>
    </row>
    <row r="1116" spans="1:11" x14ac:dyDescent="0.3">
      <c r="A1116" t="s">
        <v>720</v>
      </c>
      <c r="B1116" t="s">
        <v>234</v>
      </c>
      <c r="C1116" t="s">
        <v>337</v>
      </c>
      <c r="D1116" t="s">
        <v>2909</v>
      </c>
      <c r="E1116" t="s">
        <v>2907</v>
      </c>
      <c r="F1116" s="1">
        <v>48.6</v>
      </c>
      <c r="J1116"/>
      <c r="K1116"/>
    </row>
    <row r="1117" spans="1:11" x14ac:dyDescent="0.3">
      <c r="A1117" t="s">
        <v>720</v>
      </c>
      <c r="B1117" t="s">
        <v>234</v>
      </c>
      <c r="C1117" t="s">
        <v>20</v>
      </c>
      <c r="D1117" t="s">
        <v>674</v>
      </c>
      <c r="E1117" t="s">
        <v>2910</v>
      </c>
      <c r="F1117" s="1">
        <v>0</v>
      </c>
      <c r="G1117" s="1">
        <v>0</v>
      </c>
      <c r="H1117" s="1">
        <v>0</v>
      </c>
      <c r="J1117"/>
      <c r="K1117"/>
    </row>
    <row r="1118" spans="1:11" x14ac:dyDescent="0.3">
      <c r="A1118" t="s">
        <v>720</v>
      </c>
      <c r="B1118" t="s">
        <v>234</v>
      </c>
      <c r="C1118" t="s">
        <v>28</v>
      </c>
      <c r="D1118" t="s">
        <v>675</v>
      </c>
      <c r="E1118" t="s">
        <v>2911</v>
      </c>
      <c r="F1118" s="1">
        <v>0</v>
      </c>
      <c r="G1118" s="1">
        <v>0</v>
      </c>
      <c r="H1118" s="1">
        <v>0</v>
      </c>
      <c r="J1118"/>
      <c r="K1118"/>
    </row>
    <row r="1119" spans="1:11" x14ac:dyDescent="0.3">
      <c r="A1119" t="s">
        <v>720</v>
      </c>
      <c r="B1119" t="s">
        <v>236</v>
      </c>
      <c r="C1119" t="s">
        <v>270</v>
      </c>
      <c r="D1119" t="s">
        <v>2923</v>
      </c>
      <c r="E1119" t="s">
        <v>2924</v>
      </c>
      <c r="G1119" s="1">
        <v>18.95</v>
      </c>
      <c r="J1119"/>
      <c r="K1119"/>
    </row>
    <row r="1120" spans="1:11" x14ac:dyDescent="0.3">
      <c r="A1120" t="s">
        <v>720</v>
      </c>
      <c r="B1120" t="s">
        <v>236</v>
      </c>
      <c r="C1120" t="s">
        <v>11</v>
      </c>
      <c r="D1120" t="s">
        <v>677</v>
      </c>
      <c r="E1120" t="s">
        <v>2924</v>
      </c>
      <c r="F1120" s="1">
        <v>0</v>
      </c>
      <c r="G1120" s="1">
        <v>0</v>
      </c>
      <c r="H1120" s="1">
        <v>0</v>
      </c>
      <c r="J1120"/>
      <c r="K1120"/>
    </row>
    <row r="1121" spans="1:12" x14ac:dyDescent="0.3">
      <c r="A1121" t="s">
        <v>720</v>
      </c>
      <c r="B1121" t="s">
        <v>236</v>
      </c>
      <c r="C1121" t="s">
        <v>275</v>
      </c>
      <c r="D1121" t="s">
        <v>2925</v>
      </c>
      <c r="E1121" t="s">
        <v>2926</v>
      </c>
      <c r="G1121" s="1">
        <v>73.180000000000007</v>
      </c>
      <c r="H1121" s="1">
        <v>68.09</v>
      </c>
      <c r="J1121"/>
      <c r="K1121"/>
    </row>
    <row r="1122" spans="1:12" x14ac:dyDescent="0.3">
      <c r="A1122" t="s">
        <v>720</v>
      </c>
      <c r="B1122" t="s">
        <v>236</v>
      </c>
      <c r="C1122" t="s">
        <v>277</v>
      </c>
      <c r="D1122" t="s">
        <v>2927</v>
      </c>
      <c r="E1122" t="s">
        <v>2926</v>
      </c>
      <c r="G1122" s="1">
        <v>0</v>
      </c>
      <c r="J1122"/>
      <c r="K1122"/>
    </row>
    <row r="1123" spans="1:12" x14ac:dyDescent="0.3">
      <c r="A1123" t="s">
        <v>720</v>
      </c>
      <c r="B1123" t="s">
        <v>236</v>
      </c>
      <c r="C1123" t="s">
        <v>300</v>
      </c>
      <c r="D1123" t="s">
        <v>2928</v>
      </c>
      <c r="E1123" t="s">
        <v>2926</v>
      </c>
      <c r="F1123" s="1">
        <v>248</v>
      </c>
      <c r="G1123" s="1">
        <v>70.95</v>
      </c>
      <c r="J1123"/>
      <c r="K1123"/>
    </row>
    <row r="1124" spans="1:12" x14ac:dyDescent="0.3">
      <c r="A1124" t="s">
        <v>720</v>
      </c>
      <c r="B1124" t="s">
        <v>236</v>
      </c>
      <c r="C1124" t="s">
        <v>302</v>
      </c>
      <c r="D1124" t="s">
        <v>2929</v>
      </c>
      <c r="E1124" t="s">
        <v>2926</v>
      </c>
      <c r="H1124" s="1">
        <v>133.94999999999999</v>
      </c>
      <c r="J1124"/>
      <c r="K1124"/>
      <c r="L1124"/>
    </row>
    <row r="1125" spans="1:12" x14ac:dyDescent="0.3">
      <c r="A1125" t="s">
        <v>720</v>
      </c>
      <c r="B1125" t="s">
        <v>236</v>
      </c>
      <c r="C1125" t="s">
        <v>364</v>
      </c>
      <c r="D1125" t="s">
        <v>2930</v>
      </c>
      <c r="E1125" t="s">
        <v>2926</v>
      </c>
      <c r="F1125" s="1">
        <v>255.55</v>
      </c>
      <c r="G1125" s="1">
        <v>166.2</v>
      </c>
      <c r="H1125" s="1">
        <v>67.739999999999995</v>
      </c>
      <c r="J1125"/>
      <c r="K1125"/>
      <c r="L1125"/>
    </row>
    <row r="1126" spans="1:12" x14ac:dyDescent="0.3">
      <c r="A1126" t="s">
        <v>720</v>
      </c>
      <c r="B1126" t="s">
        <v>236</v>
      </c>
      <c r="C1126" t="s">
        <v>360</v>
      </c>
      <c r="D1126" t="s">
        <v>2931</v>
      </c>
      <c r="E1126" t="s">
        <v>2926</v>
      </c>
      <c r="F1126" s="1">
        <v>781.84</v>
      </c>
      <c r="G1126" s="1">
        <v>1573.11</v>
      </c>
      <c r="H1126" s="1">
        <v>2254.9</v>
      </c>
      <c r="J1126"/>
      <c r="K1126"/>
      <c r="L1126"/>
    </row>
    <row r="1127" spans="1:12" x14ac:dyDescent="0.3">
      <c r="A1127" t="s">
        <v>720</v>
      </c>
      <c r="B1127" t="s">
        <v>236</v>
      </c>
      <c r="C1127" t="s">
        <v>16</v>
      </c>
      <c r="D1127" t="s">
        <v>678</v>
      </c>
      <c r="E1127" t="s">
        <v>2926</v>
      </c>
      <c r="F1127" s="1">
        <v>0</v>
      </c>
      <c r="G1127" s="1">
        <v>0</v>
      </c>
      <c r="H1127" s="1">
        <v>0</v>
      </c>
      <c r="J1127"/>
      <c r="K1127"/>
      <c r="L1127"/>
    </row>
    <row r="1128" spans="1:12" x14ac:dyDescent="0.3">
      <c r="A1128" t="s">
        <v>720</v>
      </c>
      <c r="B1128" t="s">
        <v>236</v>
      </c>
      <c r="C1128" t="s">
        <v>361</v>
      </c>
      <c r="D1128" t="s">
        <v>2932</v>
      </c>
      <c r="E1128" t="s">
        <v>2933</v>
      </c>
      <c r="F1128" s="1">
        <v>0.8</v>
      </c>
      <c r="J1128"/>
      <c r="K1128"/>
      <c r="L1128"/>
    </row>
    <row r="1129" spans="1:12" x14ac:dyDescent="0.3">
      <c r="A1129" t="s">
        <v>720</v>
      </c>
      <c r="B1129" t="s">
        <v>236</v>
      </c>
      <c r="C1129" t="s">
        <v>222</v>
      </c>
      <c r="D1129" t="s">
        <v>2934</v>
      </c>
      <c r="E1129" t="s">
        <v>2933</v>
      </c>
      <c r="F1129" s="1">
        <v>680.07</v>
      </c>
      <c r="G1129" s="1">
        <v>682.68</v>
      </c>
      <c r="H1129" s="1">
        <v>563.62</v>
      </c>
      <c r="J1129"/>
      <c r="K1129"/>
      <c r="L1129"/>
    </row>
    <row r="1130" spans="1:12" x14ac:dyDescent="0.3">
      <c r="A1130" t="s">
        <v>720</v>
      </c>
      <c r="B1130" t="s">
        <v>236</v>
      </c>
      <c r="C1130" t="s">
        <v>365</v>
      </c>
      <c r="D1130" t="s">
        <v>2935</v>
      </c>
      <c r="E1130" t="s">
        <v>2933</v>
      </c>
      <c r="H1130" s="1">
        <v>0.99</v>
      </c>
      <c r="J1130"/>
      <c r="K1130"/>
      <c r="L1130"/>
    </row>
    <row r="1131" spans="1:12" x14ac:dyDescent="0.3">
      <c r="A1131" t="s">
        <v>720</v>
      </c>
      <c r="B1131" t="s">
        <v>236</v>
      </c>
      <c r="C1131" t="s">
        <v>18</v>
      </c>
      <c r="D1131" t="s">
        <v>679</v>
      </c>
      <c r="E1131" t="s">
        <v>2933</v>
      </c>
      <c r="F1131" s="1">
        <v>0</v>
      </c>
      <c r="G1131" s="1">
        <v>0</v>
      </c>
      <c r="H1131" s="1">
        <v>0</v>
      </c>
      <c r="J1131"/>
      <c r="K1131"/>
      <c r="L1131"/>
    </row>
    <row r="1132" spans="1:12" x14ac:dyDescent="0.3">
      <c r="A1132" t="s">
        <v>720</v>
      </c>
      <c r="B1132" t="s">
        <v>236</v>
      </c>
      <c r="C1132" t="s">
        <v>54</v>
      </c>
      <c r="D1132" t="s">
        <v>2936</v>
      </c>
      <c r="E1132" t="s">
        <v>2933</v>
      </c>
      <c r="F1132" s="1">
        <v>936</v>
      </c>
      <c r="G1132" s="1">
        <v>1152</v>
      </c>
      <c r="H1132" s="1">
        <v>1056</v>
      </c>
      <c r="J1132"/>
      <c r="K1132"/>
      <c r="L1132"/>
    </row>
    <row r="1133" spans="1:12" x14ac:dyDescent="0.3">
      <c r="A1133" t="s">
        <v>720</v>
      </c>
      <c r="B1133" t="s">
        <v>236</v>
      </c>
      <c r="C1133" t="s">
        <v>337</v>
      </c>
      <c r="D1133" t="s">
        <v>2937</v>
      </c>
      <c r="E1133" t="s">
        <v>2933</v>
      </c>
      <c r="F1133" s="1">
        <v>68.84</v>
      </c>
      <c r="J1133"/>
      <c r="K1133"/>
      <c r="L1133"/>
    </row>
    <row r="1134" spans="1:12" x14ac:dyDescent="0.3">
      <c r="A1134" t="s">
        <v>720</v>
      </c>
      <c r="B1134" t="s">
        <v>236</v>
      </c>
      <c r="C1134" t="s">
        <v>281</v>
      </c>
      <c r="D1134" t="s">
        <v>2938</v>
      </c>
      <c r="E1134" t="s">
        <v>2939</v>
      </c>
      <c r="F1134" s="1">
        <v>25784.57</v>
      </c>
      <c r="G1134" s="1">
        <v>16016.93</v>
      </c>
      <c r="H1134" s="1">
        <v>11768.39</v>
      </c>
      <c r="J1134"/>
      <c r="K1134"/>
      <c r="L1134"/>
    </row>
    <row r="1135" spans="1:12" x14ac:dyDescent="0.3">
      <c r="A1135" t="s">
        <v>720</v>
      </c>
      <c r="B1135" t="s">
        <v>236</v>
      </c>
      <c r="C1135" t="s">
        <v>282</v>
      </c>
      <c r="D1135" t="s">
        <v>2940</v>
      </c>
      <c r="E1135" t="s">
        <v>2939</v>
      </c>
      <c r="F1135" s="1">
        <v>2680.62</v>
      </c>
      <c r="G1135" s="1">
        <v>4566.43</v>
      </c>
      <c r="H1135" s="1">
        <v>3413.51</v>
      </c>
      <c r="J1135"/>
      <c r="K1135"/>
    </row>
    <row r="1136" spans="1:12" x14ac:dyDescent="0.3">
      <c r="A1136" t="s">
        <v>720</v>
      </c>
      <c r="B1136" t="s">
        <v>236</v>
      </c>
      <c r="C1136" t="s">
        <v>283</v>
      </c>
      <c r="D1136" t="s">
        <v>2941</v>
      </c>
      <c r="E1136" t="s">
        <v>2939</v>
      </c>
      <c r="F1136" s="1">
        <v>173</v>
      </c>
      <c r="G1136" s="1">
        <v>241</v>
      </c>
      <c r="H1136" s="1">
        <v>323</v>
      </c>
      <c r="J1136"/>
      <c r="K1136"/>
    </row>
    <row r="1137" spans="1:11" x14ac:dyDescent="0.3">
      <c r="A1137" t="s">
        <v>720</v>
      </c>
      <c r="B1137" t="s">
        <v>236</v>
      </c>
      <c r="C1137" t="s">
        <v>284</v>
      </c>
      <c r="D1137" t="s">
        <v>2942</v>
      </c>
      <c r="E1137" t="s">
        <v>2939</v>
      </c>
      <c r="F1137" s="1">
        <v>6790.41</v>
      </c>
      <c r="G1137" s="1">
        <v>6316.91</v>
      </c>
      <c r="H1137" s="1">
        <v>3170.87</v>
      </c>
      <c r="J1137"/>
      <c r="K1137"/>
    </row>
    <row r="1138" spans="1:11" x14ac:dyDescent="0.3">
      <c r="A1138" t="s">
        <v>720</v>
      </c>
      <c r="B1138" t="s">
        <v>236</v>
      </c>
      <c r="C1138" t="s">
        <v>285</v>
      </c>
      <c r="D1138" t="s">
        <v>2943</v>
      </c>
      <c r="E1138" t="s">
        <v>2939</v>
      </c>
      <c r="F1138" s="1">
        <v>2551.35</v>
      </c>
      <c r="G1138" s="1">
        <v>75.56</v>
      </c>
      <c r="H1138" s="1">
        <v>317.83999999999997</v>
      </c>
      <c r="J1138"/>
      <c r="K1138"/>
    </row>
    <row r="1139" spans="1:11" x14ac:dyDescent="0.3">
      <c r="A1139" t="s">
        <v>720</v>
      </c>
      <c r="B1139" t="s">
        <v>236</v>
      </c>
      <c r="C1139" t="s">
        <v>287</v>
      </c>
      <c r="D1139" t="s">
        <v>2944</v>
      </c>
      <c r="E1139" t="s">
        <v>2939</v>
      </c>
      <c r="F1139" s="1">
        <v>332</v>
      </c>
      <c r="H1139" s="1">
        <v>30.5</v>
      </c>
      <c r="J1139"/>
      <c r="K1139"/>
    </row>
    <row r="1140" spans="1:11" x14ac:dyDescent="0.3">
      <c r="A1140" t="s">
        <v>720</v>
      </c>
      <c r="B1140" t="s">
        <v>236</v>
      </c>
      <c r="C1140" t="s">
        <v>289</v>
      </c>
      <c r="D1140" t="s">
        <v>2945</v>
      </c>
      <c r="E1140" t="s">
        <v>2939</v>
      </c>
      <c r="F1140" s="1">
        <v>1293.52</v>
      </c>
      <c r="H1140" s="1">
        <v>128.28</v>
      </c>
      <c r="J1140"/>
      <c r="K1140"/>
    </row>
    <row r="1141" spans="1:11" x14ac:dyDescent="0.3">
      <c r="A1141" t="s">
        <v>720</v>
      </c>
      <c r="B1141" t="s">
        <v>236</v>
      </c>
      <c r="C1141" t="s">
        <v>375</v>
      </c>
      <c r="D1141" t="s">
        <v>2946</v>
      </c>
      <c r="E1141" t="s">
        <v>2939</v>
      </c>
      <c r="H1141" s="1">
        <v>0</v>
      </c>
      <c r="J1141"/>
      <c r="K1141"/>
    </row>
    <row r="1142" spans="1:11" x14ac:dyDescent="0.3">
      <c r="A1142" t="s">
        <v>720</v>
      </c>
      <c r="B1142" t="s">
        <v>236</v>
      </c>
      <c r="C1142" t="s">
        <v>292</v>
      </c>
      <c r="D1142" t="s">
        <v>2947</v>
      </c>
      <c r="E1142" t="s">
        <v>2939</v>
      </c>
      <c r="H1142" s="1">
        <v>812</v>
      </c>
      <c r="J1142"/>
      <c r="K1142"/>
    </row>
    <row r="1143" spans="1:11" x14ac:dyDescent="0.3">
      <c r="A1143" t="s">
        <v>720</v>
      </c>
      <c r="B1143" t="s">
        <v>236</v>
      </c>
      <c r="C1143" t="s">
        <v>293</v>
      </c>
      <c r="D1143" t="s">
        <v>2948</v>
      </c>
      <c r="E1143" t="s">
        <v>2939</v>
      </c>
      <c r="F1143" s="1">
        <v>199.02</v>
      </c>
      <c r="J1143"/>
      <c r="K1143"/>
    </row>
    <row r="1144" spans="1:11" x14ac:dyDescent="0.3">
      <c r="A1144" t="s">
        <v>720</v>
      </c>
      <c r="B1144" t="s">
        <v>236</v>
      </c>
      <c r="C1144" t="s">
        <v>20</v>
      </c>
      <c r="D1144" t="s">
        <v>680</v>
      </c>
      <c r="E1144" t="s">
        <v>2939</v>
      </c>
      <c r="F1144" s="1">
        <v>0</v>
      </c>
      <c r="G1144" s="1">
        <v>0</v>
      </c>
      <c r="H1144" s="1">
        <v>0</v>
      </c>
      <c r="J1144"/>
      <c r="K1144"/>
    </row>
    <row r="1145" spans="1:11" x14ac:dyDescent="0.3">
      <c r="A1145" t="s">
        <v>720</v>
      </c>
      <c r="B1145" t="s">
        <v>236</v>
      </c>
      <c r="C1145" t="s">
        <v>346</v>
      </c>
      <c r="D1145" t="s">
        <v>2949</v>
      </c>
      <c r="E1145" t="s">
        <v>2950</v>
      </c>
      <c r="H1145" s="1">
        <v>1158.5999999999999</v>
      </c>
      <c r="J1145"/>
      <c r="K1145"/>
    </row>
    <row r="1146" spans="1:11" x14ac:dyDescent="0.3">
      <c r="A1146" t="s">
        <v>720</v>
      </c>
      <c r="B1146" t="s">
        <v>236</v>
      </c>
      <c r="C1146" t="s">
        <v>24</v>
      </c>
      <c r="D1146" t="s">
        <v>2951</v>
      </c>
      <c r="E1146" t="s">
        <v>2952</v>
      </c>
      <c r="G1146" s="1">
        <v>70.8</v>
      </c>
      <c r="J1146"/>
      <c r="K1146"/>
    </row>
    <row r="1147" spans="1:11" x14ac:dyDescent="0.3">
      <c r="A1147" t="s">
        <v>720</v>
      </c>
      <c r="B1147" t="s">
        <v>238</v>
      </c>
      <c r="C1147" t="s">
        <v>154</v>
      </c>
      <c r="D1147" t="s">
        <v>2964</v>
      </c>
      <c r="E1147" t="s">
        <v>2965</v>
      </c>
      <c r="F1147" s="1">
        <v>698.6</v>
      </c>
      <c r="G1147" s="1">
        <v>500</v>
      </c>
      <c r="H1147" s="1">
        <v>1600</v>
      </c>
      <c r="J1147"/>
      <c r="K1147"/>
    </row>
    <row r="1148" spans="1:11" x14ac:dyDescent="0.3">
      <c r="A1148" t="s">
        <v>720</v>
      </c>
      <c r="B1148" t="s">
        <v>238</v>
      </c>
      <c r="C1148" t="s">
        <v>352</v>
      </c>
      <c r="D1148" t="s">
        <v>2966</v>
      </c>
      <c r="E1148" t="s">
        <v>2967</v>
      </c>
      <c r="H1148" s="1">
        <v>0</v>
      </c>
      <c r="J1148"/>
      <c r="K1148"/>
    </row>
    <row r="1149" spans="1:11" x14ac:dyDescent="0.3">
      <c r="A1149" t="s">
        <v>720</v>
      </c>
      <c r="B1149" t="s">
        <v>238</v>
      </c>
      <c r="C1149" t="s">
        <v>300</v>
      </c>
      <c r="D1149" t="s">
        <v>2968</v>
      </c>
      <c r="E1149" t="s">
        <v>2967</v>
      </c>
      <c r="F1149" s="1">
        <v>166.5</v>
      </c>
      <c r="G1149" s="1">
        <v>6.75</v>
      </c>
      <c r="J1149"/>
      <c r="K1149"/>
    </row>
    <row r="1150" spans="1:11" x14ac:dyDescent="0.3">
      <c r="A1150" t="s">
        <v>720</v>
      </c>
      <c r="B1150" t="s">
        <v>238</v>
      </c>
      <c r="C1150" t="s">
        <v>364</v>
      </c>
      <c r="D1150" t="s">
        <v>2969</v>
      </c>
      <c r="E1150" t="s">
        <v>2967</v>
      </c>
      <c r="F1150" s="1">
        <v>31.9</v>
      </c>
      <c r="J1150"/>
      <c r="K1150"/>
    </row>
    <row r="1151" spans="1:11" x14ac:dyDescent="0.3">
      <c r="A1151" t="s">
        <v>720</v>
      </c>
      <c r="B1151" t="s">
        <v>238</v>
      </c>
      <c r="C1151" t="s">
        <v>360</v>
      </c>
      <c r="D1151" t="s">
        <v>2970</v>
      </c>
      <c r="E1151" t="s">
        <v>2967</v>
      </c>
      <c r="F1151" s="1">
        <v>14.2</v>
      </c>
      <c r="G1151" s="1">
        <v>0.35</v>
      </c>
      <c r="H1151" s="1">
        <v>0.1</v>
      </c>
      <c r="J1151"/>
      <c r="K1151"/>
    </row>
    <row r="1152" spans="1:11" x14ac:dyDescent="0.3">
      <c r="A1152" t="s">
        <v>720</v>
      </c>
      <c r="B1152" t="s">
        <v>238</v>
      </c>
      <c r="C1152" t="s">
        <v>16</v>
      </c>
      <c r="D1152" t="s">
        <v>681</v>
      </c>
      <c r="E1152" t="s">
        <v>2967</v>
      </c>
      <c r="F1152" s="1">
        <v>0</v>
      </c>
      <c r="G1152" s="1">
        <v>0</v>
      </c>
      <c r="H1152" s="1">
        <v>0</v>
      </c>
      <c r="J1152"/>
      <c r="K1152"/>
    </row>
    <row r="1153" spans="1:11" x14ac:dyDescent="0.3">
      <c r="A1153" t="s">
        <v>720</v>
      </c>
      <c r="B1153" t="s">
        <v>238</v>
      </c>
      <c r="C1153" t="s">
        <v>361</v>
      </c>
      <c r="D1153" t="s">
        <v>2971</v>
      </c>
      <c r="E1153" t="s">
        <v>2972</v>
      </c>
      <c r="F1153" s="1">
        <v>0.48</v>
      </c>
      <c r="G1153" s="1">
        <v>0.32</v>
      </c>
      <c r="J1153"/>
      <c r="K1153"/>
    </row>
    <row r="1154" spans="1:11" x14ac:dyDescent="0.3">
      <c r="A1154" t="s">
        <v>720</v>
      </c>
      <c r="B1154" t="s">
        <v>238</v>
      </c>
      <c r="C1154" t="s">
        <v>222</v>
      </c>
      <c r="D1154" t="s">
        <v>2973</v>
      </c>
      <c r="E1154" t="s">
        <v>2972</v>
      </c>
      <c r="F1154" s="1">
        <v>25.34</v>
      </c>
      <c r="J1154"/>
      <c r="K1154"/>
    </row>
    <row r="1155" spans="1:11" x14ac:dyDescent="0.3">
      <c r="A1155" t="s">
        <v>720</v>
      </c>
      <c r="B1155" t="s">
        <v>238</v>
      </c>
      <c r="C1155" t="s">
        <v>303</v>
      </c>
      <c r="D1155" t="s">
        <v>2974</v>
      </c>
      <c r="E1155" t="s">
        <v>2972</v>
      </c>
      <c r="F1155" s="1">
        <v>172.6</v>
      </c>
      <c r="J1155"/>
      <c r="K1155"/>
    </row>
    <row r="1156" spans="1:11" x14ac:dyDescent="0.3">
      <c r="A1156" t="s">
        <v>720</v>
      </c>
      <c r="B1156" t="s">
        <v>238</v>
      </c>
      <c r="C1156" t="s">
        <v>18</v>
      </c>
      <c r="D1156" t="s">
        <v>682</v>
      </c>
      <c r="E1156" t="s">
        <v>2972</v>
      </c>
      <c r="F1156" s="1">
        <v>0</v>
      </c>
      <c r="G1156" s="1">
        <v>0</v>
      </c>
      <c r="H1156" s="1">
        <v>0</v>
      </c>
      <c r="J1156"/>
      <c r="K1156"/>
    </row>
    <row r="1157" spans="1:11" x14ac:dyDescent="0.3">
      <c r="A1157" t="s">
        <v>720</v>
      </c>
      <c r="B1157" t="s">
        <v>238</v>
      </c>
      <c r="C1157" t="s">
        <v>54</v>
      </c>
      <c r="D1157" t="s">
        <v>2975</v>
      </c>
      <c r="E1157" t="s">
        <v>2972</v>
      </c>
      <c r="F1157" s="1">
        <v>936</v>
      </c>
      <c r="G1157" s="1">
        <v>792</v>
      </c>
      <c r="H1157" s="1">
        <v>726</v>
      </c>
      <c r="J1157"/>
      <c r="K1157"/>
    </row>
    <row r="1158" spans="1:11" x14ac:dyDescent="0.3">
      <c r="A1158" t="s">
        <v>720</v>
      </c>
      <c r="B1158" t="s">
        <v>238</v>
      </c>
      <c r="C1158" t="s">
        <v>337</v>
      </c>
      <c r="D1158" t="s">
        <v>2976</v>
      </c>
      <c r="E1158" t="s">
        <v>2972</v>
      </c>
      <c r="F1158" s="1">
        <v>10</v>
      </c>
      <c r="J1158"/>
      <c r="K1158"/>
    </row>
    <row r="1159" spans="1:11" x14ac:dyDescent="0.3">
      <c r="A1159" t="s">
        <v>720</v>
      </c>
      <c r="B1159" t="s">
        <v>238</v>
      </c>
      <c r="C1159" t="s">
        <v>284</v>
      </c>
      <c r="D1159" t="s">
        <v>2977</v>
      </c>
      <c r="E1159" t="s">
        <v>2978</v>
      </c>
      <c r="F1159" s="1">
        <v>224.68</v>
      </c>
      <c r="J1159"/>
      <c r="K1159"/>
    </row>
    <row r="1160" spans="1:11" x14ac:dyDescent="0.3">
      <c r="A1160" t="s">
        <v>720</v>
      </c>
      <c r="B1160" t="s">
        <v>238</v>
      </c>
      <c r="C1160" t="s">
        <v>286</v>
      </c>
      <c r="D1160" t="s">
        <v>2979</v>
      </c>
      <c r="E1160" t="s">
        <v>2978</v>
      </c>
      <c r="F1160" s="1">
        <v>655.7</v>
      </c>
      <c r="J1160"/>
      <c r="K1160"/>
    </row>
    <row r="1161" spans="1:11" x14ac:dyDescent="0.3">
      <c r="A1161" t="s">
        <v>720</v>
      </c>
      <c r="B1161" t="s">
        <v>238</v>
      </c>
      <c r="C1161" t="s">
        <v>289</v>
      </c>
      <c r="D1161" t="s">
        <v>2980</v>
      </c>
      <c r="E1161" t="s">
        <v>2978</v>
      </c>
      <c r="H1161" s="1">
        <v>354.06</v>
      </c>
      <c r="J1161"/>
      <c r="K1161"/>
    </row>
    <row r="1162" spans="1:11" x14ac:dyDescent="0.3">
      <c r="A1162" t="s">
        <v>720</v>
      </c>
      <c r="B1162" t="s">
        <v>238</v>
      </c>
      <c r="C1162" t="s">
        <v>375</v>
      </c>
      <c r="D1162" t="s">
        <v>2981</v>
      </c>
      <c r="E1162" t="s">
        <v>2978</v>
      </c>
      <c r="H1162" s="1">
        <v>568</v>
      </c>
      <c r="J1162"/>
      <c r="K1162"/>
    </row>
    <row r="1163" spans="1:11" x14ac:dyDescent="0.3">
      <c r="A1163" t="s">
        <v>720</v>
      </c>
      <c r="B1163" t="s">
        <v>238</v>
      </c>
      <c r="C1163" t="s">
        <v>376</v>
      </c>
      <c r="D1163" t="s">
        <v>2982</v>
      </c>
      <c r="E1163" t="s">
        <v>2978</v>
      </c>
      <c r="H1163" s="1">
        <v>127</v>
      </c>
      <c r="J1163"/>
      <c r="K1163"/>
    </row>
    <row r="1164" spans="1:11" x14ac:dyDescent="0.3">
      <c r="A1164" t="s">
        <v>720</v>
      </c>
      <c r="B1164" t="s">
        <v>238</v>
      </c>
      <c r="C1164" t="s">
        <v>292</v>
      </c>
      <c r="D1164" t="s">
        <v>2983</v>
      </c>
      <c r="E1164" t="s">
        <v>2978</v>
      </c>
      <c r="H1164" s="1">
        <v>252.88</v>
      </c>
      <c r="J1164"/>
      <c r="K1164"/>
    </row>
    <row r="1165" spans="1:11" x14ac:dyDescent="0.3">
      <c r="A1165" t="s">
        <v>720</v>
      </c>
      <c r="B1165" t="s">
        <v>238</v>
      </c>
      <c r="C1165" t="s">
        <v>293</v>
      </c>
      <c r="D1165" t="s">
        <v>2984</v>
      </c>
      <c r="E1165" t="s">
        <v>2978</v>
      </c>
      <c r="F1165" s="1">
        <v>64.430000000000007</v>
      </c>
      <c r="G1165" s="1">
        <v>301.74</v>
      </c>
      <c r="J1165"/>
      <c r="K1165"/>
    </row>
    <row r="1166" spans="1:11" x14ac:dyDescent="0.3">
      <c r="A1166" t="s">
        <v>720</v>
      </c>
      <c r="B1166" t="s">
        <v>238</v>
      </c>
      <c r="C1166" t="s">
        <v>294</v>
      </c>
      <c r="D1166" t="s">
        <v>2985</v>
      </c>
      <c r="E1166" t="s">
        <v>2978</v>
      </c>
      <c r="F1166" s="1">
        <v>409.72</v>
      </c>
      <c r="J1166"/>
      <c r="K1166"/>
    </row>
    <row r="1167" spans="1:11" x14ac:dyDescent="0.3">
      <c r="A1167" t="s">
        <v>720</v>
      </c>
      <c r="B1167" t="s">
        <v>238</v>
      </c>
      <c r="C1167" t="s">
        <v>20</v>
      </c>
      <c r="D1167" t="s">
        <v>683</v>
      </c>
      <c r="E1167" t="s">
        <v>2978</v>
      </c>
      <c r="F1167" s="1">
        <v>0</v>
      </c>
      <c r="G1167" s="1">
        <v>0</v>
      </c>
      <c r="H1167" s="1">
        <v>0</v>
      </c>
      <c r="J1167"/>
      <c r="K1167"/>
    </row>
    <row r="1168" spans="1:11" x14ac:dyDescent="0.3">
      <c r="A1168" t="s">
        <v>720</v>
      </c>
      <c r="B1168" t="s">
        <v>238</v>
      </c>
      <c r="C1168" t="s">
        <v>298</v>
      </c>
      <c r="D1168" t="s">
        <v>2986</v>
      </c>
      <c r="E1168" t="s">
        <v>2987</v>
      </c>
      <c r="F1168" s="1">
        <v>1000</v>
      </c>
      <c r="G1168" s="1">
        <v>500</v>
      </c>
      <c r="J1168"/>
      <c r="K1168"/>
    </row>
    <row r="1169" spans="1:12" x14ac:dyDescent="0.3">
      <c r="A1169" t="s">
        <v>720</v>
      </c>
      <c r="B1169" t="s">
        <v>238</v>
      </c>
      <c r="C1169" t="s">
        <v>28</v>
      </c>
      <c r="D1169" t="s">
        <v>684</v>
      </c>
      <c r="E1169" t="s">
        <v>2987</v>
      </c>
      <c r="F1169" s="1">
        <v>0</v>
      </c>
      <c r="G1169" s="1">
        <v>0</v>
      </c>
      <c r="H1169" s="1">
        <v>0</v>
      </c>
      <c r="J1169"/>
      <c r="K1169"/>
    </row>
    <row r="1170" spans="1:12" x14ac:dyDescent="0.3">
      <c r="A1170" t="s">
        <v>720</v>
      </c>
      <c r="B1170" t="s">
        <v>246</v>
      </c>
      <c r="C1170" t="s">
        <v>270</v>
      </c>
      <c r="D1170" t="s">
        <v>2998</v>
      </c>
      <c r="E1170" t="s">
        <v>2999</v>
      </c>
      <c r="F1170" s="1">
        <v>721</v>
      </c>
      <c r="G1170" s="1">
        <v>392.39</v>
      </c>
      <c r="H1170" s="1">
        <v>373.08</v>
      </c>
      <c r="J1170"/>
      <c r="K1170"/>
    </row>
    <row r="1171" spans="1:12" x14ac:dyDescent="0.3">
      <c r="A1171" t="s">
        <v>720</v>
      </c>
      <c r="B1171" t="s">
        <v>246</v>
      </c>
      <c r="C1171" t="s">
        <v>273</v>
      </c>
      <c r="D1171" t="s">
        <v>3000</v>
      </c>
      <c r="E1171" t="s">
        <v>3001</v>
      </c>
      <c r="F1171" s="1">
        <v>500.77</v>
      </c>
      <c r="G1171" s="1">
        <v>1659.88</v>
      </c>
      <c r="H1171" s="1">
        <v>2230.98</v>
      </c>
      <c r="J1171"/>
      <c r="K1171"/>
    </row>
    <row r="1172" spans="1:12" x14ac:dyDescent="0.3">
      <c r="A1172" t="s">
        <v>720</v>
      </c>
      <c r="B1172" t="s">
        <v>246</v>
      </c>
      <c r="C1172" t="s">
        <v>184</v>
      </c>
      <c r="D1172" t="s">
        <v>3002</v>
      </c>
      <c r="E1172" t="s">
        <v>3001</v>
      </c>
      <c r="F1172" s="1">
        <v>190</v>
      </c>
      <c r="G1172" s="1">
        <v>21.5</v>
      </c>
      <c r="H1172" s="1">
        <v>897.29</v>
      </c>
      <c r="J1172"/>
      <c r="K1172"/>
    </row>
    <row r="1173" spans="1:12" x14ac:dyDescent="0.3">
      <c r="A1173" t="s">
        <v>720</v>
      </c>
      <c r="B1173" t="s">
        <v>246</v>
      </c>
      <c r="C1173" t="s">
        <v>333</v>
      </c>
      <c r="D1173" t="s">
        <v>3003</v>
      </c>
      <c r="E1173" t="s">
        <v>3001</v>
      </c>
      <c r="F1173" s="1">
        <v>143.94999999999999</v>
      </c>
      <c r="J1173"/>
      <c r="K1173"/>
    </row>
    <row r="1174" spans="1:12" x14ac:dyDescent="0.3">
      <c r="A1174" t="s">
        <v>720</v>
      </c>
      <c r="B1174" t="s">
        <v>246</v>
      </c>
      <c r="C1174" t="s">
        <v>275</v>
      </c>
      <c r="D1174" t="s">
        <v>3004</v>
      </c>
      <c r="E1174" t="s">
        <v>3001</v>
      </c>
      <c r="F1174" s="1">
        <v>403.38</v>
      </c>
      <c r="G1174" s="1">
        <v>344.02</v>
      </c>
      <c r="H1174" s="1">
        <v>78.260000000000005</v>
      </c>
      <c r="J1174"/>
      <c r="K1174"/>
    </row>
    <row r="1175" spans="1:12" x14ac:dyDescent="0.3">
      <c r="A1175" t="s">
        <v>720</v>
      </c>
      <c r="B1175" t="s">
        <v>246</v>
      </c>
      <c r="C1175" t="s">
        <v>276</v>
      </c>
      <c r="D1175" t="s">
        <v>3005</v>
      </c>
      <c r="E1175" t="s">
        <v>3001</v>
      </c>
      <c r="F1175" s="1">
        <v>1039</v>
      </c>
      <c r="G1175" s="1">
        <v>8839.41</v>
      </c>
      <c r="H1175" s="1">
        <v>8016.53</v>
      </c>
      <c r="J1175"/>
      <c r="K1175"/>
    </row>
    <row r="1176" spans="1:12" x14ac:dyDescent="0.3">
      <c r="A1176" t="s">
        <v>720</v>
      </c>
      <c r="B1176" t="s">
        <v>246</v>
      </c>
      <c r="C1176" t="s">
        <v>277</v>
      </c>
      <c r="D1176" t="s">
        <v>3006</v>
      </c>
      <c r="E1176" t="s">
        <v>3001</v>
      </c>
      <c r="H1176" s="1">
        <v>0</v>
      </c>
      <c r="J1176"/>
      <c r="K1176"/>
    </row>
    <row r="1177" spans="1:12" x14ac:dyDescent="0.3">
      <c r="A1177" t="s">
        <v>720</v>
      </c>
      <c r="B1177" t="s">
        <v>246</v>
      </c>
      <c r="C1177" t="s">
        <v>300</v>
      </c>
      <c r="D1177" t="s">
        <v>3007</v>
      </c>
      <c r="E1177" t="s">
        <v>3001</v>
      </c>
      <c r="F1177" s="1">
        <v>193.55</v>
      </c>
      <c r="H1177" s="1">
        <v>31.5</v>
      </c>
      <c r="J1177"/>
      <c r="K1177"/>
    </row>
    <row r="1178" spans="1:12" x14ac:dyDescent="0.3">
      <c r="A1178" t="s">
        <v>720</v>
      </c>
      <c r="B1178" t="s">
        <v>246</v>
      </c>
      <c r="C1178" t="s">
        <v>302</v>
      </c>
      <c r="D1178" t="s">
        <v>3008</v>
      </c>
      <c r="E1178" t="s">
        <v>3001</v>
      </c>
      <c r="F1178" s="1">
        <v>1033.51</v>
      </c>
      <c r="G1178" s="1">
        <v>1023.34</v>
      </c>
      <c r="H1178" s="1">
        <v>771.02</v>
      </c>
      <c r="J1178"/>
      <c r="K1178"/>
    </row>
    <row r="1179" spans="1:12" x14ac:dyDescent="0.3">
      <c r="A1179" t="s">
        <v>720</v>
      </c>
      <c r="B1179" t="s">
        <v>246</v>
      </c>
      <c r="C1179" t="s">
        <v>364</v>
      </c>
      <c r="D1179" t="s">
        <v>3009</v>
      </c>
      <c r="E1179" t="s">
        <v>3001</v>
      </c>
      <c r="F1179" s="1">
        <v>538.66</v>
      </c>
      <c r="G1179" s="1">
        <v>164.24</v>
      </c>
      <c r="H1179" s="1">
        <v>834.14</v>
      </c>
      <c r="J1179"/>
      <c r="K1179"/>
    </row>
    <row r="1180" spans="1:12" x14ac:dyDescent="0.3">
      <c r="A1180" t="s">
        <v>720</v>
      </c>
      <c r="B1180" t="s">
        <v>246</v>
      </c>
      <c r="C1180" t="s">
        <v>360</v>
      </c>
      <c r="D1180" t="s">
        <v>3010</v>
      </c>
      <c r="E1180" t="s">
        <v>3001</v>
      </c>
      <c r="F1180" s="1">
        <v>285.01</v>
      </c>
      <c r="G1180" s="1">
        <v>464.47</v>
      </c>
      <c r="H1180" s="1">
        <v>1416.11</v>
      </c>
      <c r="J1180"/>
      <c r="K1180"/>
    </row>
    <row r="1181" spans="1:12" x14ac:dyDescent="0.3">
      <c r="A1181" t="s">
        <v>720</v>
      </c>
      <c r="B1181" t="s">
        <v>246</v>
      </c>
      <c r="C1181" t="s">
        <v>16</v>
      </c>
      <c r="D1181" t="s">
        <v>695</v>
      </c>
      <c r="E1181" t="s">
        <v>3001</v>
      </c>
      <c r="F1181" s="1">
        <v>0</v>
      </c>
      <c r="G1181" s="1">
        <v>0</v>
      </c>
      <c r="H1181" s="1">
        <v>0</v>
      </c>
      <c r="J1181"/>
      <c r="K1181"/>
    </row>
    <row r="1182" spans="1:12" x14ac:dyDescent="0.3">
      <c r="A1182" t="s">
        <v>720</v>
      </c>
      <c r="B1182" t="s">
        <v>246</v>
      </c>
      <c r="C1182" t="s">
        <v>361</v>
      </c>
      <c r="D1182" t="s">
        <v>3011</v>
      </c>
      <c r="E1182" t="s">
        <v>3012</v>
      </c>
      <c r="F1182" s="1">
        <v>0.32</v>
      </c>
      <c r="G1182" s="1">
        <v>0.48</v>
      </c>
      <c r="J1182"/>
      <c r="K1182"/>
      <c r="L1182"/>
    </row>
    <row r="1183" spans="1:12" x14ac:dyDescent="0.3">
      <c r="A1183" t="s">
        <v>720</v>
      </c>
      <c r="B1183" t="s">
        <v>246</v>
      </c>
      <c r="C1183" t="s">
        <v>222</v>
      </c>
      <c r="D1183" t="s">
        <v>3013</v>
      </c>
      <c r="E1183" t="s">
        <v>3012</v>
      </c>
      <c r="F1183" s="1">
        <v>246.17</v>
      </c>
      <c r="G1183" s="1">
        <v>251.09</v>
      </c>
      <c r="H1183" s="1">
        <v>106.94</v>
      </c>
      <c r="J1183"/>
      <c r="K1183"/>
      <c r="L1183"/>
    </row>
    <row r="1184" spans="1:12" x14ac:dyDescent="0.3">
      <c r="A1184" t="s">
        <v>720</v>
      </c>
      <c r="B1184" t="s">
        <v>246</v>
      </c>
      <c r="C1184" t="s">
        <v>303</v>
      </c>
      <c r="D1184" t="s">
        <v>3014</v>
      </c>
      <c r="E1184" t="s">
        <v>3012</v>
      </c>
      <c r="H1184" s="1">
        <v>700</v>
      </c>
      <c r="J1184"/>
      <c r="K1184"/>
      <c r="L1184"/>
    </row>
    <row r="1185" spans="1:12" x14ac:dyDescent="0.3">
      <c r="A1185" t="s">
        <v>720</v>
      </c>
      <c r="B1185" t="s">
        <v>246</v>
      </c>
      <c r="C1185" t="s">
        <v>305</v>
      </c>
      <c r="D1185" t="s">
        <v>3015</v>
      </c>
      <c r="E1185" t="s">
        <v>3012</v>
      </c>
      <c r="F1185" s="1">
        <v>617.70000000000005</v>
      </c>
      <c r="J1185"/>
      <c r="K1185"/>
      <c r="L1185"/>
    </row>
    <row r="1186" spans="1:12" x14ac:dyDescent="0.3">
      <c r="A1186" t="s">
        <v>720</v>
      </c>
      <c r="B1186" t="s">
        <v>246</v>
      </c>
      <c r="C1186" t="s">
        <v>18</v>
      </c>
      <c r="D1186" t="s">
        <v>696</v>
      </c>
      <c r="E1186" t="s">
        <v>3012</v>
      </c>
      <c r="F1186" s="1">
        <v>0</v>
      </c>
      <c r="G1186" s="1">
        <v>0</v>
      </c>
      <c r="H1186" s="1">
        <v>0</v>
      </c>
      <c r="J1186"/>
      <c r="K1186"/>
      <c r="L1186"/>
    </row>
    <row r="1187" spans="1:12" x14ac:dyDescent="0.3">
      <c r="A1187" t="s">
        <v>720</v>
      </c>
      <c r="B1187" t="s">
        <v>246</v>
      </c>
      <c r="C1187" t="s">
        <v>54</v>
      </c>
      <c r="D1187" t="s">
        <v>3016</v>
      </c>
      <c r="E1187" t="s">
        <v>3012</v>
      </c>
      <c r="F1187" s="1">
        <v>984</v>
      </c>
      <c r="G1187" s="1">
        <v>792</v>
      </c>
      <c r="H1187" s="1">
        <v>726</v>
      </c>
      <c r="J1187"/>
      <c r="K1187"/>
      <c r="L1187"/>
    </row>
    <row r="1188" spans="1:12" x14ac:dyDescent="0.3">
      <c r="A1188" t="s">
        <v>720</v>
      </c>
      <c r="B1188" t="s">
        <v>246</v>
      </c>
      <c r="C1188" t="s">
        <v>337</v>
      </c>
      <c r="D1188" t="s">
        <v>3017</v>
      </c>
      <c r="E1188" t="s">
        <v>3012</v>
      </c>
      <c r="F1188" s="1">
        <v>0.63</v>
      </c>
      <c r="J1188"/>
      <c r="K1188"/>
      <c r="L1188"/>
    </row>
    <row r="1189" spans="1:12" x14ac:dyDescent="0.3">
      <c r="A1189" t="s">
        <v>720</v>
      </c>
      <c r="B1189" t="s">
        <v>246</v>
      </c>
      <c r="C1189" t="s">
        <v>281</v>
      </c>
      <c r="D1189" t="s">
        <v>3018</v>
      </c>
      <c r="E1189" t="s">
        <v>3019</v>
      </c>
      <c r="F1189" s="1">
        <v>355.76</v>
      </c>
      <c r="G1189" s="1">
        <v>575.81999999999994</v>
      </c>
      <c r="H1189" s="1">
        <v>60.94</v>
      </c>
      <c r="J1189"/>
      <c r="K1189"/>
      <c r="L1189"/>
    </row>
    <row r="1190" spans="1:12" x14ac:dyDescent="0.3">
      <c r="A1190" t="s">
        <v>720</v>
      </c>
      <c r="B1190" t="s">
        <v>246</v>
      </c>
      <c r="C1190" t="s">
        <v>282</v>
      </c>
      <c r="D1190" t="s">
        <v>3020</v>
      </c>
      <c r="E1190" t="s">
        <v>3019</v>
      </c>
      <c r="F1190" s="1">
        <v>350.75</v>
      </c>
      <c r="G1190" s="1">
        <v>963.88</v>
      </c>
      <c r="H1190" s="1">
        <v>137.9</v>
      </c>
      <c r="J1190"/>
      <c r="K1190"/>
    </row>
    <row r="1191" spans="1:12" x14ac:dyDescent="0.3">
      <c r="A1191" t="s">
        <v>720</v>
      </c>
      <c r="B1191" t="s">
        <v>246</v>
      </c>
      <c r="C1191" t="s">
        <v>283</v>
      </c>
      <c r="D1191" t="s">
        <v>3021</v>
      </c>
      <c r="E1191" t="s">
        <v>3019</v>
      </c>
      <c r="H1191" s="1">
        <v>7.5</v>
      </c>
      <c r="J1191"/>
      <c r="K1191"/>
    </row>
    <row r="1192" spans="1:12" x14ac:dyDescent="0.3">
      <c r="A1192" t="s">
        <v>720</v>
      </c>
      <c r="B1192" t="s">
        <v>246</v>
      </c>
      <c r="C1192" t="s">
        <v>284</v>
      </c>
      <c r="D1192" t="s">
        <v>3022</v>
      </c>
      <c r="E1192" t="s">
        <v>3019</v>
      </c>
      <c r="F1192" s="1">
        <v>842.47</v>
      </c>
      <c r="G1192" s="1">
        <v>3969.5200000000004</v>
      </c>
      <c r="H1192" s="1">
        <v>122.91</v>
      </c>
      <c r="J1192"/>
      <c r="K1192"/>
    </row>
    <row r="1193" spans="1:12" x14ac:dyDescent="0.3">
      <c r="A1193" t="s">
        <v>720</v>
      </c>
      <c r="B1193" t="s">
        <v>246</v>
      </c>
      <c r="C1193" t="s">
        <v>285</v>
      </c>
      <c r="D1193" t="s">
        <v>3023</v>
      </c>
      <c r="E1193" t="s">
        <v>3019</v>
      </c>
      <c r="F1193" s="1">
        <v>99.6</v>
      </c>
      <c r="J1193"/>
      <c r="K1193"/>
    </row>
    <row r="1194" spans="1:12" x14ac:dyDescent="0.3">
      <c r="A1194" t="s">
        <v>720</v>
      </c>
      <c r="B1194" t="s">
        <v>246</v>
      </c>
      <c r="C1194" t="s">
        <v>286</v>
      </c>
      <c r="D1194" t="s">
        <v>3024</v>
      </c>
      <c r="E1194" t="s">
        <v>3019</v>
      </c>
      <c r="F1194" s="1">
        <v>801.1</v>
      </c>
      <c r="G1194" s="1">
        <v>548</v>
      </c>
      <c r="H1194" s="1">
        <v>0</v>
      </c>
      <c r="J1194"/>
      <c r="K1194"/>
    </row>
    <row r="1195" spans="1:12" x14ac:dyDescent="0.3">
      <c r="A1195" t="s">
        <v>720</v>
      </c>
      <c r="B1195" t="s">
        <v>246</v>
      </c>
      <c r="C1195" t="s">
        <v>287</v>
      </c>
      <c r="D1195" t="s">
        <v>3025</v>
      </c>
      <c r="E1195" t="s">
        <v>3019</v>
      </c>
      <c r="F1195" s="1">
        <v>210.2</v>
      </c>
      <c r="G1195" s="1">
        <v>48.29</v>
      </c>
      <c r="J1195"/>
      <c r="K1195"/>
    </row>
    <row r="1196" spans="1:12" x14ac:dyDescent="0.3">
      <c r="A1196" t="s">
        <v>720</v>
      </c>
      <c r="B1196" t="s">
        <v>246</v>
      </c>
      <c r="C1196" t="s">
        <v>288</v>
      </c>
      <c r="D1196" t="s">
        <v>3026</v>
      </c>
      <c r="E1196" t="s">
        <v>3019</v>
      </c>
      <c r="H1196" s="1">
        <v>8.5</v>
      </c>
      <c r="J1196"/>
      <c r="K1196"/>
    </row>
    <row r="1197" spans="1:12" x14ac:dyDescent="0.3">
      <c r="A1197" t="s">
        <v>720</v>
      </c>
      <c r="B1197" t="s">
        <v>246</v>
      </c>
      <c r="C1197" t="s">
        <v>289</v>
      </c>
      <c r="D1197" t="s">
        <v>3027</v>
      </c>
      <c r="E1197" t="s">
        <v>3019</v>
      </c>
      <c r="F1197" s="1">
        <v>1552.06</v>
      </c>
      <c r="G1197" s="1">
        <v>1246.47</v>
      </c>
      <c r="H1197" s="1">
        <v>602.82000000000005</v>
      </c>
      <c r="J1197"/>
      <c r="K1197"/>
    </row>
    <row r="1198" spans="1:12" x14ac:dyDescent="0.3">
      <c r="A1198" t="s">
        <v>720</v>
      </c>
      <c r="B1198" t="s">
        <v>246</v>
      </c>
      <c r="C1198" t="s">
        <v>293</v>
      </c>
      <c r="D1198" t="s">
        <v>3028</v>
      </c>
      <c r="E1198" t="s">
        <v>3019</v>
      </c>
      <c r="G1198" s="1">
        <v>100.58</v>
      </c>
      <c r="J1198"/>
      <c r="K1198"/>
    </row>
    <row r="1199" spans="1:12" x14ac:dyDescent="0.3">
      <c r="A1199" t="s">
        <v>720</v>
      </c>
      <c r="B1199" t="s">
        <v>246</v>
      </c>
      <c r="C1199" t="s">
        <v>20</v>
      </c>
      <c r="D1199" t="s">
        <v>697</v>
      </c>
      <c r="E1199" t="s">
        <v>3019</v>
      </c>
      <c r="F1199" s="1">
        <v>0</v>
      </c>
      <c r="G1199" s="1">
        <v>0</v>
      </c>
      <c r="H1199" s="1">
        <v>0</v>
      </c>
      <c r="J1199"/>
      <c r="K1199"/>
    </row>
    <row r="1200" spans="1:12" x14ac:dyDescent="0.3">
      <c r="A1200" t="s">
        <v>720</v>
      </c>
      <c r="B1200" t="s">
        <v>246</v>
      </c>
      <c r="C1200" t="s">
        <v>344</v>
      </c>
      <c r="D1200" t="s">
        <v>3029</v>
      </c>
      <c r="E1200" t="s">
        <v>3030</v>
      </c>
      <c r="G1200" s="1">
        <v>38.42</v>
      </c>
      <c r="J1200"/>
      <c r="K1200"/>
    </row>
    <row r="1201" spans="1:11" x14ac:dyDescent="0.3">
      <c r="A1201" t="s">
        <v>720</v>
      </c>
      <c r="B1201" t="s">
        <v>246</v>
      </c>
      <c r="C1201" t="s">
        <v>327</v>
      </c>
      <c r="D1201" t="s">
        <v>3031</v>
      </c>
      <c r="E1201" t="s">
        <v>3030</v>
      </c>
      <c r="G1201" s="1">
        <v>75</v>
      </c>
      <c r="J1201"/>
      <c r="K1201"/>
    </row>
    <row r="1202" spans="1:11" x14ac:dyDescent="0.3">
      <c r="A1202" t="s">
        <v>720</v>
      </c>
      <c r="B1202" t="s">
        <v>246</v>
      </c>
      <c r="C1202" t="s">
        <v>346</v>
      </c>
      <c r="D1202" t="s">
        <v>3032</v>
      </c>
      <c r="E1202" t="s">
        <v>3030</v>
      </c>
      <c r="H1202" s="1">
        <v>14.21</v>
      </c>
      <c r="J1202"/>
      <c r="K1202"/>
    </row>
    <row r="1203" spans="1:11" x14ac:dyDescent="0.3">
      <c r="A1203" t="s">
        <v>720</v>
      </c>
      <c r="B1203" t="s">
        <v>246</v>
      </c>
      <c r="C1203" t="s">
        <v>22</v>
      </c>
      <c r="D1203" t="s">
        <v>3033</v>
      </c>
      <c r="E1203" t="s">
        <v>3030</v>
      </c>
      <c r="G1203" s="1">
        <v>346.65</v>
      </c>
      <c r="J1203"/>
      <c r="K1203"/>
    </row>
    <row r="1204" spans="1:11" x14ac:dyDescent="0.3">
      <c r="A1204" t="s">
        <v>720</v>
      </c>
      <c r="B1204" t="s">
        <v>246</v>
      </c>
      <c r="C1204" t="s">
        <v>158</v>
      </c>
      <c r="D1204" t="s">
        <v>3034</v>
      </c>
      <c r="E1204" t="s">
        <v>3035</v>
      </c>
      <c r="F1204" s="1">
        <v>2189</v>
      </c>
      <c r="H1204" s="1">
        <v>959</v>
      </c>
      <c r="J1204"/>
      <c r="K1204"/>
    </row>
    <row r="1205" spans="1:11" x14ac:dyDescent="0.3">
      <c r="A1205" t="s">
        <v>720</v>
      </c>
      <c r="B1205" t="s">
        <v>246</v>
      </c>
      <c r="C1205" t="s">
        <v>298</v>
      </c>
      <c r="D1205" t="s">
        <v>3036</v>
      </c>
      <c r="E1205" t="s">
        <v>3035</v>
      </c>
      <c r="F1205" s="1">
        <v>4089.5</v>
      </c>
      <c r="G1205" s="1">
        <v>453.3</v>
      </c>
      <c r="H1205" s="1">
        <v>1723.8</v>
      </c>
      <c r="J1205"/>
      <c r="K1205"/>
    </row>
    <row r="1206" spans="1:11" x14ac:dyDescent="0.3">
      <c r="A1206" t="s">
        <v>720</v>
      </c>
      <c r="B1206" t="s">
        <v>246</v>
      </c>
      <c r="C1206" t="s">
        <v>324</v>
      </c>
      <c r="D1206" t="s">
        <v>3037</v>
      </c>
      <c r="E1206" t="s">
        <v>3035</v>
      </c>
      <c r="H1206" s="1">
        <v>300</v>
      </c>
      <c r="J1206"/>
      <c r="K1206"/>
    </row>
    <row r="1207" spans="1:11" x14ac:dyDescent="0.3">
      <c r="A1207" t="s">
        <v>720</v>
      </c>
      <c r="B1207" t="s">
        <v>246</v>
      </c>
      <c r="C1207" t="s">
        <v>107</v>
      </c>
      <c r="D1207" t="s">
        <v>3038</v>
      </c>
      <c r="E1207" t="s">
        <v>3035</v>
      </c>
      <c r="H1207" s="1">
        <v>220</v>
      </c>
      <c r="J1207"/>
      <c r="K1207"/>
    </row>
    <row r="1208" spans="1:11" x14ac:dyDescent="0.3">
      <c r="A1208" t="s">
        <v>720</v>
      </c>
      <c r="B1208" t="s">
        <v>246</v>
      </c>
      <c r="C1208" t="s">
        <v>28</v>
      </c>
      <c r="D1208" t="s">
        <v>698</v>
      </c>
      <c r="E1208" t="s">
        <v>3035</v>
      </c>
      <c r="F1208" s="1">
        <v>0</v>
      </c>
      <c r="G1208" s="1">
        <v>0</v>
      </c>
      <c r="H1208" s="1">
        <v>0</v>
      </c>
      <c r="J1208"/>
      <c r="K1208"/>
    </row>
    <row r="1209" spans="1:11" x14ac:dyDescent="0.3">
      <c r="A1209" t="s">
        <v>721</v>
      </c>
      <c r="B1209" t="s">
        <v>67</v>
      </c>
      <c r="C1209" t="s">
        <v>154</v>
      </c>
      <c r="D1209" t="s">
        <v>3051</v>
      </c>
      <c r="E1209" t="s">
        <v>3052</v>
      </c>
      <c r="F1209" s="1">
        <v>277.5</v>
      </c>
      <c r="J1209"/>
      <c r="K1209"/>
    </row>
    <row r="1210" spans="1:11" x14ac:dyDescent="0.3">
      <c r="A1210" t="s">
        <v>721</v>
      </c>
      <c r="B1210" t="s">
        <v>67</v>
      </c>
      <c r="C1210" t="s">
        <v>270</v>
      </c>
      <c r="D1210" t="s">
        <v>3053</v>
      </c>
      <c r="E1210" t="s">
        <v>3052</v>
      </c>
      <c r="F1210" s="1">
        <v>166.39</v>
      </c>
      <c r="J1210"/>
      <c r="K1210"/>
    </row>
    <row r="1211" spans="1:11" x14ac:dyDescent="0.3">
      <c r="A1211" t="s">
        <v>721</v>
      </c>
      <c r="B1211" t="s">
        <v>67</v>
      </c>
      <c r="C1211" t="s">
        <v>11</v>
      </c>
      <c r="D1211" t="s">
        <v>477</v>
      </c>
      <c r="E1211" t="s">
        <v>3052</v>
      </c>
      <c r="F1211" s="1">
        <v>8000</v>
      </c>
      <c r="G1211" s="1">
        <v>10000</v>
      </c>
      <c r="H1211" s="1">
        <v>10000</v>
      </c>
      <c r="J1211"/>
      <c r="K1211"/>
    </row>
    <row r="1212" spans="1:11" x14ac:dyDescent="0.3">
      <c r="A1212" t="s">
        <v>721</v>
      </c>
      <c r="B1212" t="s">
        <v>67</v>
      </c>
      <c r="C1212" t="s">
        <v>273</v>
      </c>
      <c r="D1212" t="s">
        <v>3054</v>
      </c>
      <c r="E1212" t="s">
        <v>3055</v>
      </c>
      <c r="G1212" s="1">
        <v>429</v>
      </c>
      <c r="J1212"/>
      <c r="K1212"/>
    </row>
    <row r="1213" spans="1:11" x14ac:dyDescent="0.3">
      <c r="A1213" t="s">
        <v>721</v>
      </c>
      <c r="B1213" t="s">
        <v>67</v>
      </c>
      <c r="C1213" t="s">
        <v>275</v>
      </c>
      <c r="D1213" t="s">
        <v>3056</v>
      </c>
      <c r="E1213" t="s">
        <v>3055</v>
      </c>
      <c r="G1213" s="1">
        <v>9.35</v>
      </c>
      <c r="H1213" s="1">
        <v>9.35</v>
      </c>
      <c r="J1213"/>
      <c r="K1213"/>
    </row>
    <row r="1214" spans="1:11" x14ac:dyDescent="0.3">
      <c r="A1214" t="s">
        <v>721</v>
      </c>
      <c r="B1214" t="s">
        <v>67</v>
      </c>
      <c r="C1214" t="s">
        <v>276</v>
      </c>
      <c r="D1214" t="s">
        <v>3057</v>
      </c>
      <c r="E1214" t="s">
        <v>3055</v>
      </c>
      <c r="F1214" s="1">
        <v>4645.09</v>
      </c>
      <c r="G1214" s="1">
        <v>1000</v>
      </c>
      <c r="J1214"/>
      <c r="K1214"/>
    </row>
    <row r="1215" spans="1:11" x14ac:dyDescent="0.3">
      <c r="A1215" t="s">
        <v>721</v>
      </c>
      <c r="B1215" t="s">
        <v>67</v>
      </c>
      <c r="C1215" t="s">
        <v>310</v>
      </c>
      <c r="D1215" t="s">
        <v>3058</v>
      </c>
      <c r="E1215" t="s">
        <v>3055</v>
      </c>
      <c r="G1215" s="1">
        <v>1508</v>
      </c>
      <c r="J1215"/>
      <c r="K1215"/>
    </row>
    <row r="1216" spans="1:11" x14ac:dyDescent="0.3">
      <c r="A1216" t="s">
        <v>721</v>
      </c>
      <c r="B1216" t="s">
        <v>67</v>
      </c>
      <c r="C1216" t="s">
        <v>300</v>
      </c>
      <c r="D1216" t="s">
        <v>3059</v>
      </c>
      <c r="E1216" t="s">
        <v>3055</v>
      </c>
      <c r="H1216" s="1">
        <v>2831.5</v>
      </c>
      <c r="J1216"/>
      <c r="K1216"/>
    </row>
    <row r="1217" spans="1:12" x14ac:dyDescent="0.3">
      <c r="A1217" t="s">
        <v>721</v>
      </c>
      <c r="B1217" t="s">
        <v>67</v>
      </c>
      <c r="C1217" t="s">
        <v>360</v>
      </c>
      <c r="D1217" t="s">
        <v>3060</v>
      </c>
      <c r="E1217" t="s">
        <v>3055</v>
      </c>
      <c r="F1217" s="1">
        <v>9.18</v>
      </c>
      <c r="G1217" s="1">
        <v>6.65</v>
      </c>
      <c r="H1217" s="1">
        <v>676.1</v>
      </c>
      <c r="J1217"/>
      <c r="K1217"/>
    </row>
    <row r="1218" spans="1:12" x14ac:dyDescent="0.3">
      <c r="A1218" t="s">
        <v>721</v>
      </c>
      <c r="B1218" t="s">
        <v>67</v>
      </c>
      <c r="C1218" t="s">
        <v>16</v>
      </c>
      <c r="D1218" t="s">
        <v>478</v>
      </c>
      <c r="E1218" t="s">
        <v>3055</v>
      </c>
      <c r="F1218" s="1">
        <v>0</v>
      </c>
      <c r="G1218" s="1">
        <v>0</v>
      </c>
      <c r="H1218" s="1">
        <v>0</v>
      </c>
      <c r="J1218"/>
      <c r="K1218"/>
    </row>
    <row r="1219" spans="1:12" x14ac:dyDescent="0.3">
      <c r="A1219" t="s">
        <v>721</v>
      </c>
      <c r="B1219" t="s">
        <v>67</v>
      </c>
      <c r="C1219" t="s">
        <v>222</v>
      </c>
      <c r="D1219" t="s">
        <v>3061</v>
      </c>
      <c r="E1219" t="s">
        <v>3062</v>
      </c>
      <c r="G1219" s="1">
        <v>68.180000000000007</v>
      </c>
      <c r="J1219"/>
      <c r="K1219"/>
    </row>
    <row r="1220" spans="1:12" x14ac:dyDescent="0.3">
      <c r="A1220" t="s">
        <v>721</v>
      </c>
      <c r="B1220" t="s">
        <v>67</v>
      </c>
      <c r="C1220" t="s">
        <v>18</v>
      </c>
      <c r="D1220" t="s">
        <v>479</v>
      </c>
      <c r="E1220" t="s">
        <v>3062</v>
      </c>
      <c r="F1220" s="1">
        <v>0</v>
      </c>
      <c r="G1220" s="1">
        <v>0</v>
      </c>
      <c r="H1220" s="1">
        <v>0</v>
      </c>
      <c r="J1220"/>
      <c r="K1220"/>
    </row>
    <row r="1221" spans="1:12" x14ac:dyDescent="0.3">
      <c r="A1221" t="s">
        <v>721</v>
      </c>
      <c r="B1221" t="s">
        <v>67</v>
      </c>
      <c r="C1221" t="s">
        <v>54</v>
      </c>
      <c r="D1221" t="s">
        <v>3063</v>
      </c>
      <c r="E1221" t="s">
        <v>3062</v>
      </c>
      <c r="F1221" s="1">
        <v>1858</v>
      </c>
      <c r="G1221" s="1">
        <v>2160</v>
      </c>
      <c r="H1221" s="1">
        <v>1980</v>
      </c>
      <c r="J1221"/>
      <c r="K1221"/>
    </row>
    <row r="1222" spans="1:12" x14ac:dyDescent="0.3">
      <c r="A1222" t="s">
        <v>721</v>
      </c>
      <c r="B1222" t="s">
        <v>67</v>
      </c>
      <c r="C1222" t="s">
        <v>337</v>
      </c>
      <c r="D1222" t="s">
        <v>3064</v>
      </c>
      <c r="E1222" t="s">
        <v>3062</v>
      </c>
      <c r="F1222" s="1">
        <v>88.79</v>
      </c>
      <c r="J1222"/>
      <c r="K1222"/>
    </row>
    <row r="1223" spans="1:12" x14ac:dyDescent="0.3">
      <c r="A1223" t="s">
        <v>721</v>
      </c>
      <c r="B1223" t="s">
        <v>67</v>
      </c>
      <c r="C1223" t="s">
        <v>286</v>
      </c>
      <c r="D1223" t="s">
        <v>3065</v>
      </c>
      <c r="E1223" t="s">
        <v>3066</v>
      </c>
      <c r="F1223" s="1">
        <v>463.1</v>
      </c>
      <c r="J1223"/>
      <c r="K1223"/>
    </row>
    <row r="1224" spans="1:12" x14ac:dyDescent="0.3">
      <c r="A1224" t="s">
        <v>721</v>
      </c>
      <c r="B1224" t="s">
        <v>67</v>
      </c>
      <c r="C1224" t="s">
        <v>289</v>
      </c>
      <c r="D1224" t="s">
        <v>3067</v>
      </c>
      <c r="E1224" t="s">
        <v>3066</v>
      </c>
      <c r="F1224" s="1">
        <v>1078.1199999999999</v>
      </c>
      <c r="J1224"/>
      <c r="K1224"/>
    </row>
    <row r="1225" spans="1:12" x14ac:dyDescent="0.3">
      <c r="A1225" t="s">
        <v>721</v>
      </c>
      <c r="B1225" t="s">
        <v>67</v>
      </c>
      <c r="C1225" t="s">
        <v>20</v>
      </c>
      <c r="D1225" t="s">
        <v>480</v>
      </c>
      <c r="E1225" t="s">
        <v>3066</v>
      </c>
      <c r="F1225" s="1">
        <v>0</v>
      </c>
      <c r="G1225" s="1">
        <v>0</v>
      </c>
      <c r="H1225" s="1">
        <v>0</v>
      </c>
      <c r="J1225"/>
      <c r="K1225"/>
    </row>
    <row r="1226" spans="1:12" x14ac:dyDescent="0.3">
      <c r="A1226" t="s">
        <v>721</v>
      </c>
      <c r="B1226" t="s">
        <v>67</v>
      </c>
      <c r="C1226" t="s">
        <v>338</v>
      </c>
      <c r="D1226" t="s">
        <v>3068</v>
      </c>
      <c r="E1226" t="s">
        <v>3069</v>
      </c>
      <c r="H1226" s="1">
        <v>994.18</v>
      </c>
      <c r="J1226"/>
      <c r="K1226"/>
    </row>
    <row r="1227" spans="1:12" x14ac:dyDescent="0.3">
      <c r="A1227" t="s">
        <v>721</v>
      </c>
      <c r="B1227" t="s">
        <v>67</v>
      </c>
      <c r="C1227" t="s">
        <v>22</v>
      </c>
      <c r="D1227" t="s">
        <v>3070</v>
      </c>
      <c r="E1227" t="s">
        <v>3071</v>
      </c>
      <c r="H1227" s="1">
        <v>102.54</v>
      </c>
      <c r="J1227"/>
      <c r="K1227"/>
    </row>
    <row r="1228" spans="1:12" x14ac:dyDescent="0.3">
      <c r="A1228" t="s">
        <v>721</v>
      </c>
      <c r="B1228" t="s">
        <v>67</v>
      </c>
      <c r="C1228" t="s">
        <v>295</v>
      </c>
      <c r="D1228" t="s">
        <v>3072</v>
      </c>
      <c r="E1228" t="s">
        <v>3073</v>
      </c>
      <c r="F1228" s="1">
        <v>9776.16</v>
      </c>
      <c r="G1228" s="1">
        <v>11777.63</v>
      </c>
      <c r="H1228" s="1">
        <v>11321.8</v>
      </c>
      <c r="J1228"/>
      <c r="K1228"/>
    </row>
    <row r="1229" spans="1:12" x14ac:dyDescent="0.3">
      <c r="A1229" t="s">
        <v>721</v>
      </c>
      <c r="B1229" t="s">
        <v>67</v>
      </c>
      <c r="C1229" t="s">
        <v>298</v>
      </c>
      <c r="D1229" t="s">
        <v>3074</v>
      </c>
      <c r="E1229" t="s">
        <v>3073</v>
      </c>
      <c r="G1229" s="1">
        <v>41.1</v>
      </c>
      <c r="J1229"/>
      <c r="K1229"/>
    </row>
    <row r="1230" spans="1:12" x14ac:dyDescent="0.3">
      <c r="A1230" t="s">
        <v>721</v>
      </c>
      <c r="B1230" t="s">
        <v>67</v>
      </c>
      <c r="C1230" t="s">
        <v>49</v>
      </c>
      <c r="D1230" t="s">
        <v>3075</v>
      </c>
      <c r="E1230" t="s">
        <v>3073</v>
      </c>
      <c r="F1230" s="1">
        <v>1117.6600000000001</v>
      </c>
      <c r="G1230" s="1">
        <v>314.51</v>
      </c>
      <c r="J1230"/>
      <c r="K1230"/>
    </row>
    <row r="1231" spans="1:12" x14ac:dyDescent="0.3">
      <c r="A1231" t="s">
        <v>721</v>
      </c>
      <c r="B1231" t="s">
        <v>67</v>
      </c>
      <c r="C1231" t="s">
        <v>28</v>
      </c>
      <c r="D1231" t="s">
        <v>481</v>
      </c>
      <c r="E1231" t="s">
        <v>3073</v>
      </c>
      <c r="F1231" s="1">
        <v>0</v>
      </c>
      <c r="G1231" s="1">
        <v>0</v>
      </c>
      <c r="H1231" s="1">
        <v>0</v>
      </c>
      <c r="J1231"/>
      <c r="K1231"/>
      <c r="L1231"/>
    </row>
    <row r="1232" spans="1:12" x14ac:dyDescent="0.3">
      <c r="A1232" t="s">
        <v>721</v>
      </c>
      <c r="B1232" t="s">
        <v>109</v>
      </c>
      <c r="C1232" t="s">
        <v>154</v>
      </c>
      <c r="D1232" t="s">
        <v>3086</v>
      </c>
      <c r="E1232" t="s">
        <v>3087</v>
      </c>
      <c r="F1232" s="1">
        <v>145</v>
      </c>
      <c r="G1232" s="1">
        <v>174.4</v>
      </c>
      <c r="J1232"/>
      <c r="K1232"/>
      <c r="L1232"/>
    </row>
    <row r="1233" spans="1:12" x14ac:dyDescent="0.3">
      <c r="A1233" t="s">
        <v>721</v>
      </c>
      <c r="B1233" t="s">
        <v>109</v>
      </c>
      <c r="C1233" t="s">
        <v>114</v>
      </c>
      <c r="D1233" t="s">
        <v>520</v>
      </c>
      <c r="E1233" t="s">
        <v>3087</v>
      </c>
      <c r="F1233" s="1">
        <v>39967</v>
      </c>
      <c r="G1233" s="1">
        <v>25694.2</v>
      </c>
      <c r="H1233" s="1">
        <v>27741.5</v>
      </c>
      <c r="J1233"/>
      <c r="K1233"/>
      <c r="L1233"/>
    </row>
    <row r="1234" spans="1:12" x14ac:dyDescent="0.3">
      <c r="A1234" t="s">
        <v>721</v>
      </c>
      <c r="B1234" t="s">
        <v>109</v>
      </c>
      <c r="C1234" t="s">
        <v>379</v>
      </c>
      <c r="D1234" t="s">
        <v>3088</v>
      </c>
      <c r="E1234" t="s">
        <v>3087</v>
      </c>
      <c r="F1234" s="1">
        <v>8604.59</v>
      </c>
      <c r="G1234" s="1">
        <v>8037.69</v>
      </c>
      <c r="H1234" s="1">
        <v>-99.4</v>
      </c>
      <c r="J1234"/>
      <c r="K1234"/>
      <c r="L1234"/>
    </row>
    <row r="1235" spans="1:12" x14ac:dyDescent="0.3">
      <c r="A1235" t="s">
        <v>721</v>
      </c>
      <c r="B1235" t="s">
        <v>109</v>
      </c>
      <c r="C1235" t="s">
        <v>381</v>
      </c>
      <c r="D1235" t="s">
        <v>3089</v>
      </c>
      <c r="E1235" t="s">
        <v>3087</v>
      </c>
      <c r="F1235" s="1">
        <v>260</v>
      </c>
      <c r="J1235"/>
      <c r="K1235"/>
      <c r="L1235"/>
    </row>
    <row r="1236" spans="1:12" x14ac:dyDescent="0.3">
      <c r="A1236" t="s">
        <v>721</v>
      </c>
      <c r="B1236" t="s">
        <v>109</v>
      </c>
      <c r="C1236" t="s">
        <v>301</v>
      </c>
      <c r="D1236" t="s">
        <v>3090</v>
      </c>
      <c r="E1236" t="s">
        <v>3087</v>
      </c>
      <c r="F1236" s="1">
        <v>30</v>
      </c>
      <c r="J1236"/>
      <c r="K1236"/>
      <c r="L1236"/>
    </row>
    <row r="1237" spans="1:12" x14ac:dyDescent="0.3">
      <c r="A1237" t="s">
        <v>721</v>
      </c>
      <c r="B1237" t="s">
        <v>109</v>
      </c>
      <c r="C1237" t="s">
        <v>270</v>
      </c>
      <c r="D1237" t="s">
        <v>3091</v>
      </c>
      <c r="E1237" t="s">
        <v>3087</v>
      </c>
      <c r="G1237" s="1">
        <v>16.34</v>
      </c>
      <c r="J1237"/>
      <c r="K1237"/>
      <c r="L1237"/>
    </row>
    <row r="1238" spans="1:12" x14ac:dyDescent="0.3">
      <c r="A1238" t="s">
        <v>721</v>
      </c>
      <c r="B1238" t="s">
        <v>109</v>
      </c>
      <c r="C1238" t="s">
        <v>356</v>
      </c>
      <c r="D1238" t="s">
        <v>3092</v>
      </c>
      <c r="E1238" t="s">
        <v>3093</v>
      </c>
      <c r="F1238" s="1">
        <v>9683.4</v>
      </c>
      <c r="G1238" s="1">
        <v>8989.01</v>
      </c>
      <c r="H1238" s="1">
        <v>11190.36</v>
      </c>
      <c r="J1238"/>
      <c r="K1238"/>
    </row>
    <row r="1239" spans="1:12" x14ac:dyDescent="0.3">
      <c r="A1239" t="s">
        <v>721</v>
      </c>
      <c r="B1239" t="s">
        <v>109</v>
      </c>
      <c r="C1239" t="s">
        <v>271</v>
      </c>
      <c r="D1239" t="s">
        <v>3094</v>
      </c>
      <c r="E1239" t="s">
        <v>3093</v>
      </c>
      <c r="F1239" s="1">
        <v>31384.95</v>
      </c>
      <c r="G1239" s="1">
        <v>14852.65</v>
      </c>
      <c r="H1239" s="1">
        <v>40832.189999999995</v>
      </c>
      <c r="J1239"/>
      <c r="K1239"/>
    </row>
    <row r="1240" spans="1:12" x14ac:dyDescent="0.3">
      <c r="A1240" t="s">
        <v>721</v>
      </c>
      <c r="B1240" t="s">
        <v>109</v>
      </c>
      <c r="C1240" t="s">
        <v>273</v>
      </c>
      <c r="D1240" t="s">
        <v>3095</v>
      </c>
      <c r="E1240" t="s">
        <v>3093</v>
      </c>
      <c r="F1240" s="1">
        <v>979.31</v>
      </c>
      <c r="G1240" s="1">
        <v>837.98</v>
      </c>
      <c r="H1240" s="1">
        <v>4661.59</v>
      </c>
      <c r="J1240"/>
      <c r="K1240"/>
    </row>
    <row r="1241" spans="1:12" x14ac:dyDescent="0.3">
      <c r="A1241" t="s">
        <v>721</v>
      </c>
      <c r="B1241" t="s">
        <v>109</v>
      </c>
      <c r="C1241" t="s">
        <v>332</v>
      </c>
      <c r="D1241" t="s">
        <v>3096</v>
      </c>
      <c r="E1241" t="s">
        <v>3093</v>
      </c>
      <c r="F1241" s="1">
        <v>51.59</v>
      </c>
      <c r="J1241"/>
      <c r="K1241"/>
    </row>
    <row r="1242" spans="1:12" x14ac:dyDescent="0.3">
      <c r="A1242" t="s">
        <v>721</v>
      </c>
      <c r="B1242" t="s">
        <v>109</v>
      </c>
      <c r="C1242" t="s">
        <v>373</v>
      </c>
      <c r="D1242" t="s">
        <v>3097</v>
      </c>
      <c r="E1242" t="s">
        <v>3093</v>
      </c>
      <c r="F1242" s="1">
        <v>136.19</v>
      </c>
      <c r="J1242"/>
      <c r="K1242"/>
    </row>
    <row r="1243" spans="1:12" x14ac:dyDescent="0.3">
      <c r="A1243" t="s">
        <v>721</v>
      </c>
      <c r="B1243" t="s">
        <v>109</v>
      </c>
      <c r="C1243" t="s">
        <v>184</v>
      </c>
      <c r="D1243" t="s">
        <v>3098</v>
      </c>
      <c r="E1243" t="s">
        <v>3093</v>
      </c>
      <c r="G1243" s="1">
        <v>401.54</v>
      </c>
      <c r="H1243" s="1">
        <v>267.93</v>
      </c>
      <c r="J1243"/>
      <c r="K1243"/>
    </row>
    <row r="1244" spans="1:12" x14ac:dyDescent="0.3">
      <c r="A1244" t="s">
        <v>721</v>
      </c>
      <c r="B1244" t="s">
        <v>109</v>
      </c>
      <c r="C1244" t="s">
        <v>333</v>
      </c>
      <c r="D1244" t="s">
        <v>3099</v>
      </c>
      <c r="E1244" t="s">
        <v>3093</v>
      </c>
      <c r="F1244" s="1">
        <v>2969.78</v>
      </c>
      <c r="G1244" s="1">
        <v>1924.91</v>
      </c>
      <c r="H1244" s="1">
        <v>48.6</v>
      </c>
      <c r="J1244"/>
      <c r="K1244"/>
    </row>
    <row r="1245" spans="1:12" x14ac:dyDescent="0.3">
      <c r="A1245" t="s">
        <v>721</v>
      </c>
      <c r="B1245" t="s">
        <v>109</v>
      </c>
      <c r="C1245" t="s">
        <v>275</v>
      </c>
      <c r="D1245" t="s">
        <v>3100</v>
      </c>
      <c r="E1245" t="s">
        <v>3093</v>
      </c>
      <c r="F1245" s="1">
        <v>326.87</v>
      </c>
      <c r="G1245" s="1">
        <v>618.51</v>
      </c>
      <c r="H1245" s="1">
        <v>431.77</v>
      </c>
      <c r="J1245"/>
      <c r="K1245"/>
    </row>
    <row r="1246" spans="1:12" x14ac:dyDescent="0.3">
      <c r="A1246" t="s">
        <v>721</v>
      </c>
      <c r="B1246" t="s">
        <v>109</v>
      </c>
      <c r="C1246" t="s">
        <v>382</v>
      </c>
      <c r="D1246" t="s">
        <v>3101</v>
      </c>
      <c r="E1246" t="s">
        <v>3093</v>
      </c>
      <c r="F1246" s="1">
        <v>131.81</v>
      </c>
      <c r="H1246" s="1">
        <v>31.9</v>
      </c>
      <c r="J1246"/>
      <c r="K1246"/>
    </row>
    <row r="1247" spans="1:12" x14ac:dyDescent="0.3">
      <c r="A1247" t="s">
        <v>721</v>
      </c>
      <c r="B1247" t="s">
        <v>109</v>
      </c>
      <c r="C1247" t="s">
        <v>276</v>
      </c>
      <c r="D1247" t="s">
        <v>3102</v>
      </c>
      <c r="E1247" t="s">
        <v>3093</v>
      </c>
      <c r="F1247" s="1">
        <v>1566.38</v>
      </c>
      <c r="H1247" s="1">
        <v>1632.68</v>
      </c>
      <c r="J1247"/>
      <c r="K1247"/>
    </row>
    <row r="1248" spans="1:12" x14ac:dyDescent="0.3">
      <c r="A1248" t="s">
        <v>721</v>
      </c>
      <c r="B1248" t="s">
        <v>109</v>
      </c>
      <c r="C1248" t="s">
        <v>310</v>
      </c>
      <c r="D1248" t="s">
        <v>3103</v>
      </c>
      <c r="E1248" t="s">
        <v>3093</v>
      </c>
      <c r="G1248" s="1">
        <v>3199</v>
      </c>
      <c r="H1248" s="1">
        <v>80.91</v>
      </c>
      <c r="J1248"/>
      <c r="K1248"/>
    </row>
    <row r="1249" spans="1:12" x14ac:dyDescent="0.3">
      <c r="A1249" t="s">
        <v>721</v>
      </c>
      <c r="B1249" t="s">
        <v>109</v>
      </c>
      <c r="C1249" t="s">
        <v>277</v>
      </c>
      <c r="D1249" t="s">
        <v>3104</v>
      </c>
      <c r="E1249" t="s">
        <v>3093</v>
      </c>
      <c r="F1249" s="1">
        <v>16.14</v>
      </c>
      <c r="G1249" s="1">
        <v>-3</v>
      </c>
      <c r="H1249" s="1">
        <v>133.19999999999999</v>
      </c>
      <c r="J1249"/>
      <c r="K1249"/>
    </row>
    <row r="1250" spans="1:12" x14ac:dyDescent="0.3">
      <c r="A1250" t="s">
        <v>721</v>
      </c>
      <c r="B1250" t="s">
        <v>109</v>
      </c>
      <c r="C1250" t="s">
        <v>300</v>
      </c>
      <c r="D1250" t="s">
        <v>3105</v>
      </c>
      <c r="E1250" t="s">
        <v>3093</v>
      </c>
      <c r="H1250" s="1">
        <v>40.24</v>
      </c>
      <c r="J1250"/>
      <c r="K1250"/>
    </row>
    <row r="1251" spans="1:12" x14ac:dyDescent="0.3">
      <c r="A1251" t="s">
        <v>721</v>
      </c>
      <c r="B1251" t="s">
        <v>109</v>
      </c>
      <c r="C1251" t="s">
        <v>302</v>
      </c>
      <c r="D1251" t="s">
        <v>3106</v>
      </c>
      <c r="E1251" t="s">
        <v>3093</v>
      </c>
      <c r="F1251" s="1">
        <v>504.4</v>
      </c>
      <c r="G1251" s="1">
        <v>398.9</v>
      </c>
      <c r="H1251" s="1">
        <v>473.45</v>
      </c>
      <c r="J1251"/>
      <c r="K1251"/>
    </row>
    <row r="1252" spans="1:12" x14ac:dyDescent="0.3">
      <c r="A1252" t="s">
        <v>721</v>
      </c>
      <c r="B1252" t="s">
        <v>109</v>
      </c>
      <c r="C1252" t="s">
        <v>364</v>
      </c>
      <c r="D1252" t="s">
        <v>3107</v>
      </c>
      <c r="E1252" t="s">
        <v>3093</v>
      </c>
      <c r="F1252" s="1">
        <v>251.46</v>
      </c>
      <c r="G1252" s="1">
        <v>489.86</v>
      </c>
      <c r="H1252" s="1">
        <v>487.45</v>
      </c>
      <c r="J1252"/>
      <c r="K1252"/>
    </row>
    <row r="1253" spans="1:12" x14ac:dyDescent="0.3">
      <c r="A1253" t="s">
        <v>721</v>
      </c>
      <c r="B1253" t="s">
        <v>109</v>
      </c>
      <c r="C1253" t="s">
        <v>360</v>
      </c>
      <c r="D1253" t="s">
        <v>3108</v>
      </c>
      <c r="E1253" t="s">
        <v>3093</v>
      </c>
      <c r="F1253" s="1">
        <v>3610.74</v>
      </c>
      <c r="G1253" s="1">
        <v>2822.77</v>
      </c>
      <c r="H1253" s="1">
        <v>2141.36</v>
      </c>
      <c r="J1253"/>
      <c r="K1253"/>
    </row>
    <row r="1254" spans="1:12" x14ac:dyDescent="0.3">
      <c r="A1254" t="s">
        <v>721</v>
      </c>
      <c r="B1254" t="s">
        <v>109</v>
      </c>
      <c r="C1254" t="s">
        <v>280</v>
      </c>
      <c r="D1254" t="s">
        <v>3109</v>
      </c>
      <c r="E1254" t="s">
        <v>3093</v>
      </c>
      <c r="G1254" s="1">
        <v>89.6</v>
      </c>
      <c r="J1254"/>
      <c r="K1254"/>
    </row>
    <row r="1255" spans="1:12" x14ac:dyDescent="0.3">
      <c r="A1255" t="s">
        <v>721</v>
      </c>
      <c r="B1255" t="s">
        <v>109</v>
      </c>
      <c r="C1255" t="s">
        <v>16</v>
      </c>
      <c r="D1255" t="s">
        <v>521</v>
      </c>
      <c r="E1255" t="s">
        <v>3093</v>
      </c>
      <c r="F1255" s="1">
        <v>0</v>
      </c>
      <c r="G1255" s="1">
        <v>0</v>
      </c>
      <c r="H1255" s="1">
        <v>0</v>
      </c>
      <c r="J1255"/>
      <c r="K1255"/>
    </row>
    <row r="1256" spans="1:12" x14ac:dyDescent="0.3">
      <c r="A1256" t="s">
        <v>721</v>
      </c>
      <c r="B1256" t="s">
        <v>109</v>
      </c>
      <c r="C1256" t="s">
        <v>222</v>
      </c>
      <c r="D1256" t="s">
        <v>3110</v>
      </c>
      <c r="E1256" t="s">
        <v>3111</v>
      </c>
      <c r="F1256" s="1">
        <v>154.76</v>
      </c>
      <c r="G1256" s="1">
        <v>113.08</v>
      </c>
      <c r="H1256" s="1">
        <v>484.55</v>
      </c>
      <c r="J1256"/>
      <c r="K1256"/>
    </row>
    <row r="1257" spans="1:12" x14ac:dyDescent="0.3">
      <c r="A1257" t="s">
        <v>721</v>
      </c>
      <c r="B1257" t="s">
        <v>109</v>
      </c>
      <c r="C1257" t="s">
        <v>365</v>
      </c>
      <c r="D1257" t="s">
        <v>3112</v>
      </c>
      <c r="E1257" t="s">
        <v>3111</v>
      </c>
      <c r="F1257" s="1">
        <v>176.86</v>
      </c>
      <c r="G1257" s="1">
        <v>52.73</v>
      </c>
      <c r="J1257"/>
      <c r="K1257"/>
    </row>
    <row r="1258" spans="1:12" x14ac:dyDescent="0.3">
      <c r="A1258" t="s">
        <v>721</v>
      </c>
      <c r="B1258" t="s">
        <v>109</v>
      </c>
      <c r="C1258" t="s">
        <v>313</v>
      </c>
      <c r="D1258" t="s">
        <v>3113</v>
      </c>
      <c r="E1258" t="s">
        <v>3111</v>
      </c>
      <c r="F1258" s="1">
        <v>2716.03</v>
      </c>
      <c r="G1258" s="1">
        <v>2310.2800000000002</v>
      </c>
      <c r="H1258" s="1">
        <v>2151.25</v>
      </c>
      <c r="J1258"/>
      <c r="K1258"/>
    </row>
    <row r="1259" spans="1:12" x14ac:dyDescent="0.3">
      <c r="A1259" t="s">
        <v>721</v>
      </c>
      <c r="B1259" t="s">
        <v>109</v>
      </c>
      <c r="C1259" t="s">
        <v>18</v>
      </c>
      <c r="D1259" t="s">
        <v>522</v>
      </c>
      <c r="E1259" t="s">
        <v>3111</v>
      </c>
      <c r="F1259" s="1">
        <v>0</v>
      </c>
      <c r="G1259" s="1">
        <v>0</v>
      </c>
      <c r="H1259" s="1">
        <v>0</v>
      </c>
      <c r="J1259"/>
      <c r="K1259"/>
    </row>
    <row r="1260" spans="1:12" x14ac:dyDescent="0.3">
      <c r="A1260" t="s">
        <v>721</v>
      </c>
      <c r="B1260" t="s">
        <v>109</v>
      </c>
      <c r="C1260" t="s">
        <v>54</v>
      </c>
      <c r="D1260" t="s">
        <v>3114</v>
      </c>
      <c r="E1260" t="s">
        <v>3111</v>
      </c>
      <c r="F1260" s="1">
        <v>2136</v>
      </c>
      <c r="G1260" s="1">
        <v>2196</v>
      </c>
      <c r="H1260" s="1">
        <v>1848</v>
      </c>
      <c r="J1260"/>
      <c r="K1260"/>
    </row>
    <row r="1261" spans="1:12" x14ac:dyDescent="0.3">
      <c r="A1261" t="s">
        <v>721</v>
      </c>
      <c r="B1261" t="s">
        <v>109</v>
      </c>
      <c r="C1261" t="s">
        <v>337</v>
      </c>
      <c r="D1261" t="s">
        <v>3115</v>
      </c>
      <c r="E1261" t="s">
        <v>3111</v>
      </c>
      <c r="F1261" s="1">
        <v>1.22</v>
      </c>
      <c r="J1261"/>
      <c r="K1261"/>
    </row>
    <row r="1262" spans="1:12" x14ac:dyDescent="0.3">
      <c r="A1262" t="s">
        <v>721</v>
      </c>
      <c r="B1262" t="s">
        <v>109</v>
      </c>
      <c r="C1262" t="s">
        <v>281</v>
      </c>
      <c r="D1262" t="s">
        <v>3116</v>
      </c>
      <c r="E1262" t="s">
        <v>3117</v>
      </c>
      <c r="F1262" s="1">
        <v>367.9</v>
      </c>
      <c r="G1262" s="1">
        <v>536.44000000000005</v>
      </c>
      <c r="H1262" s="1">
        <v>295.8</v>
      </c>
      <c r="J1262"/>
      <c r="K1262"/>
    </row>
    <row r="1263" spans="1:12" x14ac:dyDescent="0.3">
      <c r="A1263" t="s">
        <v>721</v>
      </c>
      <c r="B1263" t="s">
        <v>109</v>
      </c>
      <c r="C1263" t="s">
        <v>282</v>
      </c>
      <c r="D1263" t="s">
        <v>3118</v>
      </c>
      <c r="E1263" t="s">
        <v>3117</v>
      </c>
      <c r="F1263" s="1">
        <v>10494.66</v>
      </c>
      <c r="G1263" s="1">
        <v>5265.37</v>
      </c>
      <c r="H1263" s="1">
        <v>7353.07</v>
      </c>
      <c r="J1263"/>
      <c r="K1263"/>
    </row>
    <row r="1264" spans="1:12" x14ac:dyDescent="0.3">
      <c r="A1264" t="s">
        <v>721</v>
      </c>
      <c r="B1264" t="s">
        <v>109</v>
      </c>
      <c r="C1264" t="s">
        <v>283</v>
      </c>
      <c r="D1264" t="s">
        <v>3119</v>
      </c>
      <c r="E1264" t="s">
        <v>3117</v>
      </c>
      <c r="F1264" s="1">
        <v>156</v>
      </c>
      <c r="G1264" s="1">
        <v>66</v>
      </c>
      <c r="H1264" s="1">
        <v>91.5</v>
      </c>
      <c r="J1264"/>
      <c r="K1264"/>
      <c r="L1264"/>
    </row>
    <row r="1265" spans="1:12" x14ac:dyDescent="0.3">
      <c r="A1265" t="s">
        <v>721</v>
      </c>
      <c r="B1265" t="s">
        <v>109</v>
      </c>
      <c r="C1265" t="s">
        <v>284</v>
      </c>
      <c r="D1265" t="s">
        <v>3120</v>
      </c>
      <c r="E1265" t="s">
        <v>3117</v>
      </c>
      <c r="F1265" s="1">
        <v>1206.45</v>
      </c>
      <c r="G1265" s="1">
        <v>1173.77</v>
      </c>
      <c r="H1265" s="1">
        <v>227.69</v>
      </c>
      <c r="J1265"/>
      <c r="K1265"/>
      <c r="L1265"/>
    </row>
    <row r="1266" spans="1:12" x14ac:dyDescent="0.3">
      <c r="A1266" t="s">
        <v>721</v>
      </c>
      <c r="B1266" t="s">
        <v>109</v>
      </c>
      <c r="C1266" t="s">
        <v>359</v>
      </c>
      <c r="D1266" t="s">
        <v>3121</v>
      </c>
      <c r="E1266" t="s">
        <v>3117</v>
      </c>
      <c r="F1266" s="1">
        <v>93.79</v>
      </c>
      <c r="J1266"/>
      <c r="K1266"/>
      <c r="L1266"/>
    </row>
    <row r="1267" spans="1:12" x14ac:dyDescent="0.3">
      <c r="A1267" t="s">
        <v>721</v>
      </c>
      <c r="B1267" t="s">
        <v>109</v>
      </c>
      <c r="C1267" t="s">
        <v>285</v>
      </c>
      <c r="D1267" t="s">
        <v>3122</v>
      </c>
      <c r="E1267" t="s">
        <v>3117</v>
      </c>
      <c r="F1267" s="1">
        <v>565.33000000000004</v>
      </c>
      <c r="H1267" s="1">
        <v>251.72</v>
      </c>
      <c r="J1267"/>
      <c r="K1267"/>
      <c r="L1267"/>
    </row>
    <row r="1268" spans="1:12" x14ac:dyDescent="0.3">
      <c r="A1268" t="s">
        <v>721</v>
      </c>
      <c r="B1268" t="s">
        <v>109</v>
      </c>
      <c r="C1268" t="s">
        <v>286</v>
      </c>
      <c r="D1268" t="s">
        <v>3123</v>
      </c>
      <c r="E1268" t="s">
        <v>3117</v>
      </c>
      <c r="F1268" s="1">
        <v>150</v>
      </c>
      <c r="J1268"/>
      <c r="K1268"/>
      <c r="L1268"/>
    </row>
    <row r="1269" spans="1:12" x14ac:dyDescent="0.3">
      <c r="A1269" t="s">
        <v>721</v>
      </c>
      <c r="B1269" t="s">
        <v>109</v>
      </c>
      <c r="C1269" t="s">
        <v>287</v>
      </c>
      <c r="D1269" t="s">
        <v>3124</v>
      </c>
      <c r="E1269" t="s">
        <v>3117</v>
      </c>
      <c r="F1269" s="1">
        <v>2298</v>
      </c>
      <c r="G1269" s="1">
        <v>2234.8000000000002</v>
      </c>
      <c r="H1269" s="1">
        <v>1162</v>
      </c>
      <c r="J1269"/>
      <c r="K1269"/>
      <c r="L1269"/>
    </row>
    <row r="1270" spans="1:12" x14ac:dyDescent="0.3">
      <c r="A1270" t="s">
        <v>721</v>
      </c>
      <c r="B1270" t="s">
        <v>109</v>
      </c>
      <c r="C1270" t="s">
        <v>288</v>
      </c>
      <c r="D1270" t="s">
        <v>3125</v>
      </c>
      <c r="E1270" t="s">
        <v>3117</v>
      </c>
      <c r="F1270" s="1">
        <v>35</v>
      </c>
      <c r="G1270" s="1">
        <v>34</v>
      </c>
      <c r="J1270"/>
      <c r="K1270"/>
      <c r="L1270"/>
    </row>
    <row r="1271" spans="1:12" x14ac:dyDescent="0.3">
      <c r="A1271" t="s">
        <v>721</v>
      </c>
      <c r="B1271" t="s">
        <v>109</v>
      </c>
      <c r="C1271" t="s">
        <v>289</v>
      </c>
      <c r="D1271" t="s">
        <v>3126</v>
      </c>
      <c r="E1271" t="s">
        <v>3117</v>
      </c>
      <c r="F1271" s="1">
        <v>1683.85</v>
      </c>
      <c r="G1271" s="1">
        <v>1738.82</v>
      </c>
      <c r="H1271" s="1">
        <v>421.84</v>
      </c>
      <c r="J1271"/>
      <c r="K1271"/>
      <c r="L1271"/>
    </row>
    <row r="1272" spans="1:12" x14ac:dyDescent="0.3">
      <c r="A1272" t="s">
        <v>721</v>
      </c>
      <c r="B1272" t="s">
        <v>109</v>
      </c>
      <c r="C1272" t="s">
        <v>321</v>
      </c>
      <c r="D1272" t="s">
        <v>3127</v>
      </c>
      <c r="E1272" t="s">
        <v>3117</v>
      </c>
      <c r="F1272" s="1">
        <v>1430.82</v>
      </c>
      <c r="G1272" s="1">
        <v>1568.83</v>
      </c>
      <c r="H1272" s="1">
        <v>167.5</v>
      </c>
      <c r="J1272"/>
      <c r="K1272"/>
    </row>
    <row r="1273" spans="1:12" x14ac:dyDescent="0.3">
      <c r="A1273" t="s">
        <v>721</v>
      </c>
      <c r="B1273" t="s">
        <v>109</v>
      </c>
      <c r="C1273" t="s">
        <v>376</v>
      </c>
      <c r="D1273" t="s">
        <v>3128</v>
      </c>
      <c r="E1273" t="s">
        <v>3117</v>
      </c>
      <c r="G1273" s="1">
        <v>19482.39</v>
      </c>
      <c r="H1273" s="1">
        <v>11398.28</v>
      </c>
      <c r="J1273"/>
      <c r="K1273"/>
    </row>
    <row r="1274" spans="1:12" x14ac:dyDescent="0.3">
      <c r="A1274" t="s">
        <v>721</v>
      </c>
      <c r="B1274" t="s">
        <v>109</v>
      </c>
      <c r="C1274" t="s">
        <v>291</v>
      </c>
      <c r="D1274" t="s">
        <v>3129</v>
      </c>
      <c r="E1274" t="s">
        <v>3117</v>
      </c>
      <c r="G1274" s="1">
        <v>2930.19</v>
      </c>
      <c r="H1274" s="1">
        <v>17689.22</v>
      </c>
      <c r="J1274"/>
      <c r="K1274"/>
    </row>
    <row r="1275" spans="1:12" x14ac:dyDescent="0.3">
      <c r="A1275" t="s">
        <v>721</v>
      </c>
      <c r="B1275" t="s">
        <v>109</v>
      </c>
      <c r="C1275" t="s">
        <v>383</v>
      </c>
      <c r="D1275" t="s">
        <v>3130</v>
      </c>
      <c r="E1275" t="s">
        <v>3117</v>
      </c>
      <c r="G1275" s="1">
        <v>10490.61</v>
      </c>
      <c r="H1275" s="1">
        <v>2848</v>
      </c>
      <c r="J1275"/>
      <c r="K1275"/>
    </row>
    <row r="1276" spans="1:12" x14ac:dyDescent="0.3">
      <c r="A1276" t="s">
        <v>721</v>
      </c>
      <c r="B1276" t="s">
        <v>109</v>
      </c>
      <c r="C1276" t="s">
        <v>293</v>
      </c>
      <c r="D1276" t="s">
        <v>3131</v>
      </c>
      <c r="E1276" t="s">
        <v>3117</v>
      </c>
      <c r="F1276" s="1">
        <v>15552.19</v>
      </c>
      <c r="G1276" s="1">
        <v>7788.24</v>
      </c>
      <c r="H1276" s="1">
        <v>9440.4699999999993</v>
      </c>
      <c r="J1276"/>
      <c r="K1276"/>
    </row>
    <row r="1277" spans="1:12" x14ac:dyDescent="0.3">
      <c r="A1277" t="s">
        <v>721</v>
      </c>
      <c r="B1277" t="s">
        <v>109</v>
      </c>
      <c r="C1277" t="s">
        <v>294</v>
      </c>
      <c r="D1277" t="s">
        <v>3132</v>
      </c>
      <c r="E1277" t="s">
        <v>3117</v>
      </c>
      <c r="F1277" s="1">
        <v>1515.09</v>
      </c>
      <c r="J1277"/>
      <c r="K1277"/>
    </row>
    <row r="1278" spans="1:12" x14ac:dyDescent="0.3">
      <c r="A1278" t="s">
        <v>721</v>
      </c>
      <c r="B1278" t="s">
        <v>109</v>
      </c>
      <c r="C1278" t="s">
        <v>20</v>
      </c>
      <c r="D1278" t="s">
        <v>523</v>
      </c>
      <c r="E1278" t="s">
        <v>3117</v>
      </c>
      <c r="F1278" s="1">
        <v>0</v>
      </c>
      <c r="G1278" s="1">
        <v>0</v>
      </c>
      <c r="H1278" s="1">
        <v>0</v>
      </c>
      <c r="J1278"/>
      <c r="K1278"/>
    </row>
    <row r="1279" spans="1:12" x14ac:dyDescent="0.3">
      <c r="A1279" t="s">
        <v>721</v>
      </c>
      <c r="B1279" t="s">
        <v>109</v>
      </c>
      <c r="C1279" t="s">
        <v>384</v>
      </c>
      <c r="D1279" t="s">
        <v>3133</v>
      </c>
      <c r="E1279" t="s">
        <v>3134</v>
      </c>
      <c r="G1279" s="1">
        <v>300</v>
      </c>
      <c r="J1279"/>
      <c r="K1279"/>
    </row>
    <row r="1280" spans="1:12" x14ac:dyDescent="0.3">
      <c r="A1280" t="s">
        <v>721</v>
      </c>
      <c r="B1280" t="s">
        <v>109</v>
      </c>
      <c r="C1280" t="s">
        <v>344</v>
      </c>
      <c r="D1280" t="s">
        <v>3135</v>
      </c>
      <c r="E1280" t="s">
        <v>3136</v>
      </c>
      <c r="F1280" s="1">
        <v>355</v>
      </c>
      <c r="G1280" s="1">
        <v>2166.5100000000002</v>
      </c>
      <c r="J1280"/>
      <c r="K1280"/>
    </row>
    <row r="1281" spans="1:11" x14ac:dyDescent="0.3">
      <c r="A1281" t="s">
        <v>721</v>
      </c>
      <c r="B1281" t="s">
        <v>109</v>
      </c>
      <c r="C1281" t="s">
        <v>346</v>
      </c>
      <c r="D1281" t="s">
        <v>3137</v>
      </c>
      <c r="E1281" t="s">
        <v>3136</v>
      </c>
      <c r="H1281" s="1">
        <v>108.78</v>
      </c>
      <c r="J1281"/>
      <c r="K1281"/>
    </row>
    <row r="1282" spans="1:11" x14ac:dyDescent="0.3">
      <c r="A1282" t="s">
        <v>721</v>
      </c>
      <c r="B1282" t="s">
        <v>109</v>
      </c>
      <c r="C1282" t="s">
        <v>22</v>
      </c>
      <c r="D1282" t="s">
        <v>3138</v>
      </c>
      <c r="E1282" t="s">
        <v>3136</v>
      </c>
      <c r="G1282" s="1">
        <v>3</v>
      </c>
      <c r="J1282"/>
      <c r="K1282"/>
    </row>
    <row r="1283" spans="1:11" x14ac:dyDescent="0.3">
      <c r="A1283" t="s">
        <v>721</v>
      </c>
      <c r="B1283" t="s">
        <v>109</v>
      </c>
      <c r="C1283" t="s">
        <v>43</v>
      </c>
      <c r="D1283" t="s">
        <v>524</v>
      </c>
      <c r="E1283" t="s">
        <v>3136</v>
      </c>
      <c r="F1283" s="1">
        <v>0</v>
      </c>
      <c r="G1283" s="1">
        <v>0</v>
      </c>
      <c r="H1283" s="1">
        <v>0</v>
      </c>
      <c r="J1283"/>
      <c r="K1283"/>
    </row>
    <row r="1284" spans="1:11" x14ac:dyDescent="0.3">
      <c r="A1284" t="s">
        <v>721</v>
      </c>
      <c r="B1284" t="s">
        <v>109</v>
      </c>
      <c r="C1284" t="s">
        <v>158</v>
      </c>
      <c r="D1284" t="s">
        <v>3139</v>
      </c>
      <c r="E1284" t="s">
        <v>3140</v>
      </c>
      <c r="G1284" s="1">
        <v>2060</v>
      </c>
      <c r="H1284" s="1">
        <v>2000</v>
      </c>
      <c r="J1284"/>
      <c r="K1284"/>
    </row>
    <row r="1285" spans="1:11" x14ac:dyDescent="0.3">
      <c r="A1285" t="s">
        <v>721</v>
      </c>
      <c r="B1285" t="s">
        <v>109</v>
      </c>
      <c r="C1285" t="s">
        <v>295</v>
      </c>
      <c r="D1285" t="s">
        <v>3141</v>
      </c>
      <c r="E1285" t="s">
        <v>3140</v>
      </c>
      <c r="F1285" s="1">
        <v>3324</v>
      </c>
      <c r="G1285" s="1">
        <v>125</v>
      </c>
      <c r="H1285" s="1">
        <v>3649</v>
      </c>
      <c r="J1285"/>
      <c r="K1285"/>
    </row>
    <row r="1286" spans="1:11" x14ac:dyDescent="0.3">
      <c r="A1286" t="s">
        <v>721</v>
      </c>
      <c r="B1286" t="s">
        <v>109</v>
      </c>
      <c r="C1286" t="s">
        <v>297</v>
      </c>
      <c r="D1286" t="s">
        <v>3142</v>
      </c>
      <c r="E1286" t="s">
        <v>3140</v>
      </c>
      <c r="F1286" s="1">
        <v>1040.5</v>
      </c>
      <c r="J1286"/>
      <c r="K1286"/>
    </row>
    <row r="1287" spans="1:11" x14ac:dyDescent="0.3">
      <c r="A1287" t="s">
        <v>721</v>
      </c>
      <c r="B1287" t="s">
        <v>109</v>
      </c>
      <c r="C1287" t="s">
        <v>385</v>
      </c>
      <c r="D1287" t="s">
        <v>3143</v>
      </c>
      <c r="E1287" t="s">
        <v>3140</v>
      </c>
      <c r="F1287" s="1">
        <v>9697.06</v>
      </c>
      <c r="G1287" s="1">
        <v>10219.299999999999</v>
      </c>
      <c r="H1287" s="1">
        <v>5153.25</v>
      </c>
      <c r="J1287"/>
      <c r="K1287"/>
    </row>
    <row r="1288" spans="1:11" x14ac:dyDescent="0.3">
      <c r="A1288" t="s">
        <v>721</v>
      </c>
      <c r="B1288" t="s">
        <v>109</v>
      </c>
      <c r="C1288" t="s">
        <v>24</v>
      </c>
      <c r="D1288" t="s">
        <v>3144</v>
      </c>
      <c r="E1288" t="s">
        <v>3140</v>
      </c>
      <c r="F1288" s="1">
        <v>2696.65</v>
      </c>
      <c r="G1288" s="1">
        <v>3337.25</v>
      </c>
      <c r="H1288" s="1">
        <v>2897.15</v>
      </c>
      <c r="J1288"/>
      <c r="K1288"/>
    </row>
    <row r="1289" spans="1:11" x14ac:dyDescent="0.3">
      <c r="A1289" t="s">
        <v>721</v>
      </c>
      <c r="B1289" t="s">
        <v>109</v>
      </c>
      <c r="C1289" t="s">
        <v>112</v>
      </c>
      <c r="D1289" t="s">
        <v>526</v>
      </c>
      <c r="E1289" t="s">
        <v>3140</v>
      </c>
      <c r="F1289" s="1">
        <v>12357.5</v>
      </c>
      <c r="G1289" s="1">
        <v>13712.26</v>
      </c>
      <c r="H1289" s="1">
        <v>14100</v>
      </c>
      <c r="J1289"/>
      <c r="K1289"/>
    </row>
    <row r="1290" spans="1:11" x14ac:dyDescent="0.3">
      <c r="A1290" t="s">
        <v>721</v>
      </c>
      <c r="B1290" t="s">
        <v>109</v>
      </c>
      <c r="C1290" t="s">
        <v>28</v>
      </c>
      <c r="D1290" t="s">
        <v>3145</v>
      </c>
      <c r="E1290" t="s">
        <v>3140</v>
      </c>
      <c r="F1290" s="1">
        <v>0</v>
      </c>
      <c r="G1290" s="1">
        <v>0</v>
      </c>
      <c r="J1290"/>
      <c r="K1290"/>
    </row>
    <row r="1291" spans="1:11" x14ac:dyDescent="0.3">
      <c r="A1291" t="s">
        <v>721</v>
      </c>
      <c r="B1291" t="s">
        <v>152</v>
      </c>
      <c r="C1291" t="s">
        <v>154</v>
      </c>
      <c r="D1291" t="s">
        <v>563</v>
      </c>
      <c r="E1291" t="s">
        <v>3156</v>
      </c>
      <c r="F1291" s="1">
        <v>106000</v>
      </c>
      <c r="G1291" s="1">
        <v>106000</v>
      </c>
      <c r="H1291" s="1">
        <v>115012</v>
      </c>
      <c r="J1291"/>
      <c r="K1291"/>
    </row>
    <row r="1292" spans="1:11" x14ac:dyDescent="0.3">
      <c r="A1292" t="s">
        <v>721</v>
      </c>
      <c r="B1292" t="s">
        <v>152</v>
      </c>
      <c r="C1292" t="s">
        <v>156</v>
      </c>
      <c r="D1292" t="s">
        <v>565</v>
      </c>
      <c r="E1292" t="s">
        <v>3156</v>
      </c>
      <c r="F1292" s="1">
        <v>17049</v>
      </c>
      <c r="G1292" s="1">
        <v>17390</v>
      </c>
      <c r="H1292" s="1">
        <v>14144.26</v>
      </c>
      <c r="J1292"/>
      <c r="K1292"/>
    </row>
    <row r="1293" spans="1:11" x14ac:dyDescent="0.3">
      <c r="A1293" t="s">
        <v>721</v>
      </c>
      <c r="B1293" t="s">
        <v>152</v>
      </c>
      <c r="C1293" t="s">
        <v>301</v>
      </c>
      <c r="D1293" t="s">
        <v>3157</v>
      </c>
      <c r="E1293" t="s">
        <v>3156</v>
      </c>
      <c r="F1293" s="1">
        <v>30</v>
      </c>
      <c r="J1293"/>
      <c r="K1293"/>
    </row>
    <row r="1294" spans="1:11" x14ac:dyDescent="0.3">
      <c r="A1294" t="s">
        <v>721</v>
      </c>
      <c r="B1294" t="s">
        <v>152</v>
      </c>
      <c r="C1294" t="s">
        <v>270</v>
      </c>
      <c r="D1294" t="s">
        <v>3158</v>
      </c>
      <c r="E1294" t="s">
        <v>3156</v>
      </c>
      <c r="F1294" s="1">
        <v>738</v>
      </c>
      <c r="G1294" s="1">
        <v>316.31</v>
      </c>
      <c r="H1294" s="1">
        <v>707.5</v>
      </c>
      <c r="J1294"/>
      <c r="K1294"/>
    </row>
    <row r="1295" spans="1:11" x14ac:dyDescent="0.3">
      <c r="A1295" t="s">
        <v>721</v>
      </c>
      <c r="B1295" t="s">
        <v>152</v>
      </c>
      <c r="C1295" t="s">
        <v>356</v>
      </c>
      <c r="D1295" t="s">
        <v>3159</v>
      </c>
      <c r="E1295" t="s">
        <v>3160</v>
      </c>
      <c r="F1295" s="1">
        <v>6518.9</v>
      </c>
      <c r="G1295" s="1">
        <v>-5057.6899999999996</v>
      </c>
      <c r="H1295" s="1">
        <v>308.35000000000002</v>
      </c>
      <c r="J1295"/>
      <c r="K1295"/>
    </row>
    <row r="1296" spans="1:11" x14ac:dyDescent="0.3">
      <c r="A1296" t="s">
        <v>721</v>
      </c>
      <c r="B1296" t="s">
        <v>152</v>
      </c>
      <c r="C1296" t="s">
        <v>271</v>
      </c>
      <c r="D1296" t="s">
        <v>3161</v>
      </c>
      <c r="E1296" t="s">
        <v>3160</v>
      </c>
      <c r="F1296" s="1">
        <v>1994.71</v>
      </c>
      <c r="G1296" s="1">
        <v>1303.79</v>
      </c>
      <c r="H1296" s="1">
        <v>-4355.38</v>
      </c>
      <c r="J1296"/>
      <c r="K1296"/>
    </row>
    <row r="1297" spans="1:12" x14ac:dyDescent="0.3">
      <c r="A1297" t="s">
        <v>721</v>
      </c>
      <c r="B1297" t="s">
        <v>152</v>
      </c>
      <c r="C1297" t="s">
        <v>272</v>
      </c>
      <c r="D1297" t="s">
        <v>3162</v>
      </c>
      <c r="E1297" t="s">
        <v>3160</v>
      </c>
      <c r="F1297" s="1">
        <v>706.25</v>
      </c>
      <c r="G1297" s="1">
        <v>665</v>
      </c>
      <c r="J1297"/>
      <c r="K1297"/>
    </row>
    <row r="1298" spans="1:12" x14ac:dyDescent="0.3">
      <c r="A1298" t="s">
        <v>721</v>
      </c>
      <c r="B1298" t="s">
        <v>152</v>
      </c>
      <c r="C1298" t="s">
        <v>352</v>
      </c>
      <c r="D1298" t="s">
        <v>3163</v>
      </c>
      <c r="E1298" t="s">
        <v>3160</v>
      </c>
      <c r="G1298" s="1">
        <v>5460.34</v>
      </c>
      <c r="H1298" s="1">
        <v>179.97</v>
      </c>
      <c r="J1298"/>
      <c r="K1298"/>
      <c r="L1298"/>
    </row>
    <row r="1299" spans="1:12" x14ac:dyDescent="0.3">
      <c r="A1299" t="s">
        <v>721</v>
      </c>
      <c r="B1299" t="s">
        <v>152</v>
      </c>
      <c r="C1299" t="s">
        <v>273</v>
      </c>
      <c r="D1299" t="s">
        <v>3164</v>
      </c>
      <c r="E1299" t="s">
        <v>3160</v>
      </c>
      <c r="F1299" s="1">
        <v>1254.98</v>
      </c>
      <c r="G1299" s="1">
        <v>232.77</v>
      </c>
      <c r="H1299" s="1">
        <v>400.84</v>
      </c>
      <c r="J1299"/>
      <c r="K1299"/>
      <c r="L1299"/>
    </row>
    <row r="1300" spans="1:12" x14ac:dyDescent="0.3">
      <c r="A1300" t="s">
        <v>721</v>
      </c>
      <c r="B1300" t="s">
        <v>152</v>
      </c>
      <c r="C1300" t="s">
        <v>332</v>
      </c>
      <c r="D1300" t="s">
        <v>3165</v>
      </c>
      <c r="E1300" t="s">
        <v>3160</v>
      </c>
      <c r="F1300" s="1">
        <v>49.81</v>
      </c>
      <c r="G1300" s="1">
        <v>483.62</v>
      </c>
      <c r="H1300" s="1">
        <v>42.06</v>
      </c>
      <c r="J1300"/>
      <c r="K1300"/>
      <c r="L1300"/>
    </row>
    <row r="1301" spans="1:12" x14ac:dyDescent="0.3">
      <c r="A1301" t="s">
        <v>721</v>
      </c>
      <c r="B1301" t="s">
        <v>152</v>
      </c>
      <c r="C1301" t="s">
        <v>184</v>
      </c>
      <c r="D1301" t="s">
        <v>3166</v>
      </c>
      <c r="E1301" t="s">
        <v>3160</v>
      </c>
      <c r="G1301" s="1">
        <v>17.64</v>
      </c>
      <c r="J1301"/>
      <c r="K1301"/>
      <c r="L1301"/>
    </row>
    <row r="1302" spans="1:12" x14ac:dyDescent="0.3">
      <c r="A1302" t="s">
        <v>721</v>
      </c>
      <c r="B1302" t="s">
        <v>152</v>
      </c>
      <c r="C1302" t="s">
        <v>333</v>
      </c>
      <c r="D1302" t="s">
        <v>3167</v>
      </c>
      <c r="E1302" t="s">
        <v>3160</v>
      </c>
      <c r="F1302" s="1">
        <v>13.86</v>
      </c>
      <c r="J1302"/>
      <c r="K1302"/>
      <c r="L1302"/>
    </row>
    <row r="1303" spans="1:12" x14ac:dyDescent="0.3">
      <c r="A1303" t="s">
        <v>721</v>
      </c>
      <c r="B1303" t="s">
        <v>152</v>
      </c>
      <c r="C1303" t="s">
        <v>275</v>
      </c>
      <c r="D1303" t="s">
        <v>3168</v>
      </c>
      <c r="E1303" t="s">
        <v>3160</v>
      </c>
      <c r="F1303" s="1">
        <v>454.34</v>
      </c>
      <c r="G1303" s="1">
        <v>514.12</v>
      </c>
      <c r="H1303" s="1">
        <v>262.67</v>
      </c>
      <c r="J1303"/>
      <c r="K1303"/>
      <c r="L1303"/>
    </row>
    <row r="1304" spans="1:12" x14ac:dyDescent="0.3">
      <c r="A1304" t="s">
        <v>721</v>
      </c>
      <c r="B1304" t="s">
        <v>152</v>
      </c>
      <c r="C1304" t="s">
        <v>276</v>
      </c>
      <c r="D1304" t="s">
        <v>3169</v>
      </c>
      <c r="E1304" t="s">
        <v>3160</v>
      </c>
      <c r="G1304" s="1">
        <v>399</v>
      </c>
      <c r="J1304"/>
      <c r="K1304"/>
      <c r="L1304"/>
    </row>
    <row r="1305" spans="1:12" x14ac:dyDescent="0.3">
      <c r="A1305" t="s">
        <v>721</v>
      </c>
      <c r="B1305" t="s">
        <v>152</v>
      </c>
      <c r="C1305" t="s">
        <v>310</v>
      </c>
      <c r="D1305" t="s">
        <v>3170</v>
      </c>
      <c r="E1305" t="s">
        <v>3160</v>
      </c>
      <c r="F1305" s="1">
        <v>1198.5</v>
      </c>
      <c r="G1305" s="1">
        <v>0</v>
      </c>
      <c r="H1305" s="1">
        <v>6251.88</v>
      </c>
      <c r="J1305"/>
      <c r="K1305"/>
      <c r="L1305"/>
    </row>
    <row r="1306" spans="1:12" x14ac:dyDescent="0.3">
      <c r="A1306" t="s">
        <v>721</v>
      </c>
      <c r="B1306" t="s">
        <v>152</v>
      </c>
      <c r="C1306" t="s">
        <v>277</v>
      </c>
      <c r="D1306" t="s">
        <v>3171</v>
      </c>
      <c r="E1306" t="s">
        <v>3160</v>
      </c>
      <c r="F1306" s="1">
        <v>0</v>
      </c>
      <c r="G1306" s="1">
        <v>0</v>
      </c>
      <c r="H1306" s="1">
        <v>50</v>
      </c>
      <c r="J1306"/>
      <c r="K1306"/>
    </row>
    <row r="1307" spans="1:12" x14ac:dyDescent="0.3">
      <c r="A1307" t="s">
        <v>721</v>
      </c>
      <c r="B1307" t="s">
        <v>152</v>
      </c>
      <c r="C1307" t="s">
        <v>391</v>
      </c>
      <c r="D1307" t="s">
        <v>3172</v>
      </c>
      <c r="E1307" t="s">
        <v>3160</v>
      </c>
      <c r="G1307" s="1">
        <v>0</v>
      </c>
      <c r="J1307"/>
      <c r="K1307"/>
    </row>
    <row r="1308" spans="1:12" x14ac:dyDescent="0.3">
      <c r="A1308" t="s">
        <v>721</v>
      </c>
      <c r="B1308" t="s">
        <v>152</v>
      </c>
      <c r="C1308" t="s">
        <v>300</v>
      </c>
      <c r="D1308" t="s">
        <v>3173</v>
      </c>
      <c r="E1308" t="s">
        <v>3160</v>
      </c>
      <c r="H1308" s="1">
        <v>134</v>
      </c>
      <c r="J1308"/>
      <c r="K1308"/>
    </row>
    <row r="1309" spans="1:12" x14ac:dyDescent="0.3">
      <c r="A1309" t="s">
        <v>721</v>
      </c>
      <c r="B1309" t="s">
        <v>152</v>
      </c>
      <c r="C1309" t="s">
        <v>302</v>
      </c>
      <c r="D1309" t="s">
        <v>3174</v>
      </c>
      <c r="E1309" t="s">
        <v>3160</v>
      </c>
      <c r="F1309" s="1">
        <v>184.81</v>
      </c>
      <c r="G1309" s="1">
        <v>130.72999999999999</v>
      </c>
      <c r="H1309" s="1">
        <v>150.1</v>
      </c>
      <c r="J1309"/>
      <c r="K1309"/>
    </row>
    <row r="1310" spans="1:12" x14ac:dyDescent="0.3">
      <c r="A1310" t="s">
        <v>721</v>
      </c>
      <c r="B1310" t="s">
        <v>152</v>
      </c>
      <c r="C1310" t="s">
        <v>364</v>
      </c>
      <c r="D1310" t="s">
        <v>3175</v>
      </c>
      <c r="E1310" t="s">
        <v>3160</v>
      </c>
      <c r="F1310" s="1">
        <v>-14</v>
      </c>
      <c r="G1310" s="1">
        <v>0</v>
      </c>
      <c r="H1310" s="1">
        <v>85.7</v>
      </c>
      <c r="J1310"/>
      <c r="K1310"/>
    </row>
    <row r="1311" spans="1:12" x14ac:dyDescent="0.3">
      <c r="A1311" t="s">
        <v>721</v>
      </c>
      <c r="B1311" t="s">
        <v>152</v>
      </c>
      <c r="C1311" t="s">
        <v>360</v>
      </c>
      <c r="D1311" t="s">
        <v>3176</v>
      </c>
      <c r="E1311" t="s">
        <v>3160</v>
      </c>
      <c r="F1311" s="1">
        <v>1829.66</v>
      </c>
      <c r="G1311" s="1">
        <v>0</v>
      </c>
      <c r="H1311" s="1">
        <v>2057.2399999999998</v>
      </c>
      <c r="J1311"/>
      <c r="K1311"/>
    </row>
    <row r="1312" spans="1:12" x14ac:dyDescent="0.3">
      <c r="A1312" t="s">
        <v>721</v>
      </c>
      <c r="B1312" t="s">
        <v>152</v>
      </c>
      <c r="C1312" t="s">
        <v>280</v>
      </c>
      <c r="D1312" t="s">
        <v>3177</v>
      </c>
      <c r="E1312" t="s">
        <v>3160</v>
      </c>
      <c r="G1312" s="1">
        <v>0</v>
      </c>
      <c r="J1312"/>
      <c r="K1312"/>
    </row>
    <row r="1313" spans="1:11" x14ac:dyDescent="0.3">
      <c r="A1313" t="s">
        <v>721</v>
      </c>
      <c r="B1313" t="s">
        <v>152</v>
      </c>
      <c r="C1313" t="s">
        <v>16</v>
      </c>
      <c r="D1313" t="s">
        <v>566</v>
      </c>
      <c r="E1313" t="s">
        <v>3160</v>
      </c>
      <c r="F1313" s="1">
        <v>0</v>
      </c>
      <c r="G1313" s="1">
        <v>0</v>
      </c>
      <c r="H1313" s="1">
        <v>0</v>
      </c>
      <c r="J1313"/>
      <c r="K1313"/>
    </row>
    <row r="1314" spans="1:11" x14ac:dyDescent="0.3">
      <c r="A1314" t="s">
        <v>721</v>
      </c>
      <c r="B1314" t="s">
        <v>152</v>
      </c>
      <c r="C1314" t="s">
        <v>361</v>
      </c>
      <c r="D1314" t="s">
        <v>3178</v>
      </c>
      <c r="E1314" t="s">
        <v>3179</v>
      </c>
      <c r="F1314" s="1">
        <v>0.16</v>
      </c>
      <c r="J1314"/>
      <c r="K1314"/>
    </row>
    <row r="1315" spans="1:11" x14ac:dyDescent="0.3">
      <c r="A1315" t="s">
        <v>721</v>
      </c>
      <c r="B1315" t="s">
        <v>152</v>
      </c>
      <c r="C1315" t="s">
        <v>222</v>
      </c>
      <c r="D1315" t="s">
        <v>3180</v>
      </c>
      <c r="E1315" t="s">
        <v>3179</v>
      </c>
      <c r="F1315" s="1">
        <v>375.15</v>
      </c>
      <c r="G1315" s="1">
        <v>540.97</v>
      </c>
      <c r="H1315" s="1">
        <v>597.66999999999996</v>
      </c>
      <c r="J1315"/>
      <c r="K1315"/>
    </row>
    <row r="1316" spans="1:11" x14ac:dyDescent="0.3">
      <c r="A1316" t="s">
        <v>721</v>
      </c>
      <c r="B1316" t="s">
        <v>152</v>
      </c>
      <c r="C1316" t="s">
        <v>303</v>
      </c>
      <c r="D1316" t="s">
        <v>3181</v>
      </c>
      <c r="E1316" t="s">
        <v>3179</v>
      </c>
      <c r="F1316" s="1">
        <v>165.39</v>
      </c>
      <c r="G1316" s="1">
        <v>40</v>
      </c>
      <c r="J1316"/>
      <c r="K1316"/>
    </row>
    <row r="1317" spans="1:11" x14ac:dyDescent="0.3">
      <c r="A1317" t="s">
        <v>721</v>
      </c>
      <c r="B1317" t="s">
        <v>152</v>
      </c>
      <c r="C1317" t="s">
        <v>304</v>
      </c>
      <c r="D1317" t="s">
        <v>3182</v>
      </c>
      <c r="E1317" t="s">
        <v>3179</v>
      </c>
      <c r="F1317" s="1">
        <v>1474.99</v>
      </c>
      <c r="G1317" s="1">
        <v>350</v>
      </c>
      <c r="H1317" s="1">
        <v>620</v>
      </c>
      <c r="J1317"/>
      <c r="K1317"/>
    </row>
    <row r="1318" spans="1:11" x14ac:dyDescent="0.3">
      <c r="A1318" t="s">
        <v>721</v>
      </c>
      <c r="B1318" t="s">
        <v>152</v>
      </c>
      <c r="C1318" t="s">
        <v>305</v>
      </c>
      <c r="D1318" t="s">
        <v>3183</v>
      </c>
      <c r="E1318" t="s">
        <v>3179</v>
      </c>
      <c r="F1318" s="1">
        <v>109.5</v>
      </c>
      <c r="J1318"/>
      <c r="K1318"/>
    </row>
    <row r="1319" spans="1:11" x14ac:dyDescent="0.3">
      <c r="A1319" t="s">
        <v>721</v>
      </c>
      <c r="B1319" t="s">
        <v>152</v>
      </c>
      <c r="C1319" t="s">
        <v>313</v>
      </c>
      <c r="D1319" t="s">
        <v>3184</v>
      </c>
      <c r="E1319" t="s">
        <v>3179</v>
      </c>
      <c r="F1319" s="1">
        <v>1360.96</v>
      </c>
      <c r="G1319" s="1">
        <v>0</v>
      </c>
      <c r="H1319" s="1">
        <v>529.16999999999996</v>
      </c>
      <c r="J1319"/>
      <c r="K1319"/>
    </row>
    <row r="1320" spans="1:11" x14ac:dyDescent="0.3">
      <c r="A1320" t="s">
        <v>721</v>
      </c>
      <c r="B1320" t="s">
        <v>152</v>
      </c>
      <c r="C1320" t="s">
        <v>18</v>
      </c>
      <c r="D1320" t="s">
        <v>567</v>
      </c>
      <c r="E1320" t="s">
        <v>3179</v>
      </c>
      <c r="F1320" s="1">
        <v>0</v>
      </c>
      <c r="G1320" s="1">
        <v>0</v>
      </c>
      <c r="H1320" s="1">
        <v>0</v>
      </c>
      <c r="J1320"/>
      <c r="K1320"/>
    </row>
    <row r="1321" spans="1:11" x14ac:dyDescent="0.3">
      <c r="A1321" t="s">
        <v>721</v>
      </c>
      <c r="B1321" t="s">
        <v>152</v>
      </c>
      <c r="C1321" t="s">
        <v>54</v>
      </c>
      <c r="D1321" t="s">
        <v>3185</v>
      </c>
      <c r="E1321" t="s">
        <v>3179</v>
      </c>
      <c r="F1321" s="1">
        <v>720</v>
      </c>
      <c r="G1321" s="1">
        <v>756</v>
      </c>
      <c r="H1321" s="1">
        <v>693</v>
      </c>
      <c r="J1321"/>
      <c r="K1321"/>
    </row>
    <row r="1322" spans="1:11" x14ac:dyDescent="0.3">
      <c r="A1322" t="s">
        <v>721</v>
      </c>
      <c r="B1322" t="s">
        <v>152</v>
      </c>
      <c r="C1322" t="s">
        <v>337</v>
      </c>
      <c r="D1322" t="s">
        <v>3186</v>
      </c>
      <c r="E1322" t="s">
        <v>3179</v>
      </c>
      <c r="F1322" s="1">
        <v>3.16</v>
      </c>
      <c r="J1322"/>
      <c r="K1322"/>
    </row>
    <row r="1323" spans="1:11" x14ac:dyDescent="0.3">
      <c r="A1323" t="s">
        <v>721</v>
      </c>
      <c r="B1323" t="s">
        <v>152</v>
      </c>
      <c r="C1323" t="s">
        <v>281</v>
      </c>
      <c r="D1323" t="s">
        <v>3187</v>
      </c>
      <c r="E1323" t="s">
        <v>3188</v>
      </c>
      <c r="F1323" s="1">
        <v>472.04</v>
      </c>
      <c r="G1323" s="1">
        <v>208.7</v>
      </c>
      <c r="J1323"/>
      <c r="K1323"/>
    </row>
    <row r="1324" spans="1:11" x14ac:dyDescent="0.3">
      <c r="A1324" t="s">
        <v>721</v>
      </c>
      <c r="B1324" t="s">
        <v>152</v>
      </c>
      <c r="C1324" t="s">
        <v>282</v>
      </c>
      <c r="D1324" t="s">
        <v>3189</v>
      </c>
      <c r="E1324" t="s">
        <v>3188</v>
      </c>
      <c r="F1324" s="1">
        <v>940.54</v>
      </c>
      <c r="G1324" s="1">
        <v>679.92</v>
      </c>
      <c r="H1324" s="1">
        <v>328.99</v>
      </c>
      <c r="J1324"/>
      <c r="K1324"/>
    </row>
    <row r="1325" spans="1:11" x14ac:dyDescent="0.3">
      <c r="A1325" t="s">
        <v>721</v>
      </c>
      <c r="B1325" t="s">
        <v>152</v>
      </c>
      <c r="C1325" t="s">
        <v>283</v>
      </c>
      <c r="D1325" t="s">
        <v>3190</v>
      </c>
      <c r="E1325" t="s">
        <v>3188</v>
      </c>
      <c r="F1325" s="1">
        <v>47</v>
      </c>
      <c r="J1325"/>
      <c r="K1325"/>
    </row>
    <row r="1326" spans="1:11" x14ac:dyDescent="0.3">
      <c r="A1326" t="s">
        <v>721</v>
      </c>
      <c r="B1326" t="s">
        <v>152</v>
      </c>
      <c r="C1326" t="s">
        <v>284</v>
      </c>
      <c r="D1326" t="s">
        <v>3191</v>
      </c>
      <c r="E1326" t="s">
        <v>3188</v>
      </c>
      <c r="F1326" s="1">
        <v>1074.99</v>
      </c>
      <c r="G1326" s="1">
        <v>775.08</v>
      </c>
      <c r="H1326" s="1">
        <v>170.23</v>
      </c>
      <c r="J1326"/>
      <c r="K1326"/>
    </row>
    <row r="1327" spans="1:11" x14ac:dyDescent="0.3">
      <c r="A1327" t="s">
        <v>721</v>
      </c>
      <c r="B1327" t="s">
        <v>152</v>
      </c>
      <c r="C1327" t="s">
        <v>285</v>
      </c>
      <c r="D1327" t="s">
        <v>3192</v>
      </c>
      <c r="E1327" t="s">
        <v>3188</v>
      </c>
      <c r="H1327" s="1">
        <v>252.22</v>
      </c>
      <c r="J1327"/>
      <c r="K1327"/>
    </row>
    <row r="1328" spans="1:11" x14ac:dyDescent="0.3">
      <c r="A1328" t="s">
        <v>721</v>
      </c>
      <c r="B1328" t="s">
        <v>152</v>
      </c>
      <c r="C1328" t="s">
        <v>286</v>
      </c>
      <c r="D1328" t="s">
        <v>3193</v>
      </c>
      <c r="E1328" t="s">
        <v>3188</v>
      </c>
      <c r="F1328" s="1">
        <v>1155.5999999999999</v>
      </c>
      <c r="G1328" s="1">
        <v>411.36</v>
      </c>
      <c r="H1328" s="1">
        <v>6.81</v>
      </c>
      <c r="J1328"/>
      <c r="K1328"/>
    </row>
    <row r="1329" spans="1:12" x14ac:dyDescent="0.3">
      <c r="A1329" t="s">
        <v>721</v>
      </c>
      <c r="B1329" t="s">
        <v>152</v>
      </c>
      <c r="C1329" t="s">
        <v>287</v>
      </c>
      <c r="D1329" t="s">
        <v>3194</v>
      </c>
      <c r="E1329" t="s">
        <v>3188</v>
      </c>
      <c r="F1329" s="1">
        <v>257</v>
      </c>
      <c r="G1329" s="1">
        <v>358.31</v>
      </c>
      <c r="H1329" s="1">
        <v>173</v>
      </c>
      <c r="J1329"/>
      <c r="K1329"/>
    </row>
    <row r="1330" spans="1:12" x14ac:dyDescent="0.3">
      <c r="A1330" t="s">
        <v>721</v>
      </c>
      <c r="B1330" t="s">
        <v>152</v>
      </c>
      <c r="C1330" t="s">
        <v>289</v>
      </c>
      <c r="D1330" t="s">
        <v>3195</v>
      </c>
      <c r="E1330" t="s">
        <v>3188</v>
      </c>
      <c r="F1330" s="1">
        <v>824.95</v>
      </c>
      <c r="G1330" s="1">
        <v>711.74</v>
      </c>
      <c r="H1330" s="1">
        <v>0</v>
      </c>
      <c r="J1330"/>
      <c r="K1330"/>
    </row>
    <row r="1331" spans="1:12" x14ac:dyDescent="0.3">
      <c r="A1331" t="s">
        <v>721</v>
      </c>
      <c r="B1331" t="s">
        <v>152</v>
      </c>
      <c r="C1331" t="s">
        <v>321</v>
      </c>
      <c r="D1331" t="s">
        <v>3196</v>
      </c>
      <c r="E1331" t="s">
        <v>3188</v>
      </c>
      <c r="F1331" s="1">
        <v>125.17999999999999</v>
      </c>
      <c r="G1331" s="1">
        <v>230.25</v>
      </c>
      <c r="J1331"/>
      <c r="K1331"/>
    </row>
    <row r="1332" spans="1:12" x14ac:dyDescent="0.3">
      <c r="A1332" t="s">
        <v>721</v>
      </c>
      <c r="B1332" t="s">
        <v>152</v>
      </c>
      <c r="C1332" t="s">
        <v>375</v>
      </c>
      <c r="D1332" t="s">
        <v>3197</v>
      </c>
      <c r="E1332" t="s">
        <v>3188</v>
      </c>
      <c r="G1332" s="1">
        <v>373</v>
      </c>
      <c r="J1332"/>
      <c r="K1332"/>
      <c r="L1332"/>
    </row>
    <row r="1333" spans="1:12" x14ac:dyDescent="0.3">
      <c r="A1333" t="s">
        <v>721</v>
      </c>
      <c r="B1333" t="s">
        <v>152</v>
      </c>
      <c r="C1333" t="s">
        <v>376</v>
      </c>
      <c r="D1333" t="s">
        <v>3198</v>
      </c>
      <c r="E1333" t="s">
        <v>3188</v>
      </c>
      <c r="G1333" s="1">
        <v>3843.18</v>
      </c>
      <c r="J1333"/>
      <c r="K1333"/>
      <c r="L1333"/>
    </row>
    <row r="1334" spans="1:12" x14ac:dyDescent="0.3">
      <c r="A1334" t="s">
        <v>721</v>
      </c>
      <c r="B1334" t="s">
        <v>152</v>
      </c>
      <c r="C1334" t="s">
        <v>383</v>
      </c>
      <c r="D1334" t="s">
        <v>3199</v>
      </c>
      <c r="E1334" t="s">
        <v>3188</v>
      </c>
      <c r="H1334" s="1">
        <v>100.58</v>
      </c>
      <c r="J1334"/>
      <c r="K1334"/>
      <c r="L1334"/>
    </row>
    <row r="1335" spans="1:12" x14ac:dyDescent="0.3">
      <c r="A1335" t="s">
        <v>721</v>
      </c>
      <c r="B1335" t="s">
        <v>152</v>
      </c>
      <c r="C1335" t="s">
        <v>20</v>
      </c>
      <c r="D1335" t="s">
        <v>568</v>
      </c>
      <c r="E1335" t="s">
        <v>3188</v>
      </c>
      <c r="F1335" s="1">
        <v>0</v>
      </c>
      <c r="G1335" s="1">
        <v>0</v>
      </c>
      <c r="H1335" s="1">
        <v>0</v>
      </c>
      <c r="J1335"/>
      <c r="K1335"/>
      <c r="L1335"/>
    </row>
    <row r="1336" spans="1:12" x14ac:dyDescent="0.3">
      <c r="A1336" t="s">
        <v>721</v>
      </c>
      <c r="B1336" t="s">
        <v>152</v>
      </c>
      <c r="C1336" t="s">
        <v>344</v>
      </c>
      <c r="D1336" t="s">
        <v>3200</v>
      </c>
      <c r="E1336" t="s">
        <v>3201</v>
      </c>
      <c r="F1336" s="1">
        <v>139.76</v>
      </c>
      <c r="G1336" s="1">
        <v>0</v>
      </c>
      <c r="J1336"/>
      <c r="K1336"/>
      <c r="L1336"/>
    </row>
    <row r="1337" spans="1:12" x14ac:dyDescent="0.3">
      <c r="A1337" t="s">
        <v>721</v>
      </c>
      <c r="B1337" t="s">
        <v>152</v>
      </c>
      <c r="C1337" t="s">
        <v>345</v>
      </c>
      <c r="D1337" t="s">
        <v>3202</v>
      </c>
      <c r="E1337" t="s">
        <v>3201</v>
      </c>
      <c r="F1337" s="1">
        <v>9.11</v>
      </c>
      <c r="J1337"/>
      <c r="K1337"/>
      <c r="L1337"/>
    </row>
    <row r="1338" spans="1:12" x14ac:dyDescent="0.3">
      <c r="A1338" t="s">
        <v>721</v>
      </c>
      <c r="B1338" t="s">
        <v>152</v>
      </c>
      <c r="C1338" t="s">
        <v>346</v>
      </c>
      <c r="D1338" t="s">
        <v>3203</v>
      </c>
      <c r="E1338" t="s">
        <v>3201</v>
      </c>
      <c r="G1338" s="1">
        <v>10</v>
      </c>
      <c r="H1338" s="1">
        <v>53.65</v>
      </c>
      <c r="J1338"/>
      <c r="K1338"/>
      <c r="L1338"/>
    </row>
    <row r="1339" spans="1:12" x14ac:dyDescent="0.3">
      <c r="A1339" t="s">
        <v>721</v>
      </c>
      <c r="B1339" t="s">
        <v>152</v>
      </c>
      <c r="C1339" t="s">
        <v>158</v>
      </c>
      <c r="D1339" t="s">
        <v>569</v>
      </c>
      <c r="E1339" t="s">
        <v>3204</v>
      </c>
      <c r="F1339" s="1">
        <v>4200</v>
      </c>
      <c r="G1339" s="1">
        <v>12651.52</v>
      </c>
      <c r="H1339" s="1">
        <v>23680</v>
      </c>
      <c r="J1339"/>
      <c r="K1339"/>
      <c r="L1339"/>
    </row>
    <row r="1340" spans="1:12" x14ac:dyDescent="0.3">
      <c r="A1340" t="s">
        <v>721</v>
      </c>
      <c r="B1340" t="s">
        <v>152</v>
      </c>
      <c r="C1340" t="s">
        <v>295</v>
      </c>
      <c r="D1340" t="s">
        <v>3205</v>
      </c>
      <c r="E1340" t="s">
        <v>3204</v>
      </c>
      <c r="F1340" s="1">
        <v>2895.26</v>
      </c>
      <c r="G1340" s="1">
        <v>424.94</v>
      </c>
      <c r="H1340" s="1">
        <v>1684.2</v>
      </c>
      <c r="J1340"/>
      <c r="K1340"/>
      <c r="L1340"/>
    </row>
    <row r="1341" spans="1:12" x14ac:dyDescent="0.3">
      <c r="A1341" t="s">
        <v>721</v>
      </c>
      <c r="B1341" t="s">
        <v>152</v>
      </c>
      <c r="C1341" t="s">
        <v>296</v>
      </c>
      <c r="D1341" t="s">
        <v>3206</v>
      </c>
      <c r="E1341" t="s">
        <v>3204</v>
      </c>
      <c r="G1341" s="1">
        <v>340</v>
      </c>
      <c r="J1341"/>
      <c r="K1341"/>
    </row>
    <row r="1342" spans="1:12" x14ac:dyDescent="0.3">
      <c r="A1342" t="s">
        <v>721</v>
      </c>
      <c r="B1342" t="s">
        <v>152</v>
      </c>
      <c r="C1342" t="s">
        <v>297</v>
      </c>
      <c r="D1342" t="s">
        <v>3207</v>
      </c>
      <c r="E1342" t="s">
        <v>3204</v>
      </c>
      <c r="G1342" s="1">
        <v>0</v>
      </c>
      <c r="J1342"/>
      <c r="K1342"/>
    </row>
    <row r="1343" spans="1:12" x14ac:dyDescent="0.3">
      <c r="A1343" t="s">
        <v>721</v>
      </c>
      <c r="B1343" t="s">
        <v>152</v>
      </c>
      <c r="C1343" t="s">
        <v>24</v>
      </c>
      <c r="D1343" t="s">
        <v>3208</v>
      </c>
      <c r="E1343" t="s">
        <v>3204</v>
      </c>
      <c r="F1343" s="1">
        <v>57.7</v>
      </c>
      <c r="G1343" s="1">
        <v>123.7</v>
      </c>
      <c r="H1343" s="1">
        <v>32.9</v>
      </c>
      <c r="J1343"/>
      <c r="K1343"/>
    </row>
    <row r="1344" spans="1:12" x14ac:dyDescent="0.3">
      <c r="A1344" t="s">
        <v>721</v>
      </c>
      <c r="B1344" t="s">
        <v>152</v>
      </c>
      <c r="C1344" t="s">
        <v>298</v>
      </c>
      <c r="D1344" t="s">
        <v>3209</v>
      </c>
      <c r="E1344" t="s">
        <v>3204</v>
      </c>
      <c r="F1344" s="1">
        <v>575</v>
      </c>
      <c r="G1344" s="1">
        <v>575</v>
      </c>
      <c r="H1344" s="1">
        <v>0</v>
      </c>
      <c r="J1344"/>
      <c r="K1344"/>
    </row>
    <row r="1345" spans="1:11" x14ac:dyDescent="0.3">
      <c r="A1345" t="s">
        <v>721</v>
      </c>
      <c r="B1345" t="s">
        <v>152</v>
      </c>
      <c r="C1345" t="s">
        <v>324</v>
      </c>
      <c r="D1345" t="s">
        <v>3210</v>
      </c>
      <c r="E1345" t="s">
        <v>3204</v>
      </c>
      <c r="F1345" s="1">
        <v>634</v>
      </c>
      <c r="J1345"/>
      <c r="K1345"/>
    </row>
    <row r="1346" spans="1:11" x14ac:dyDescent="0.3">
      <c r="A1346" t="s">
        <v>721</v>
      </c>
      <c r="B1346" t="s">
        <v>152</v>
      </c>
      <c r="C1346" t="s">
        <v>306</v>
      </c>
      <c r="D1346" t="s">
        <v>3211</v>
      </c>
      <c r="E1346" t="s">
        <v>3204</v>
      </c>
      <c r="F1346" s="1">
        <v>2228.89</v>
      </c>
      <c r="G1346" s="1">
        <v>192.83</v>
      </c>
      <c r="H1346" s="1">
        <v>465.39</v>
      </c>
      <c r="J1346"/>
      <c r="K1346"/>
    </row>
    <row r="1347" spans="1:11" x14ac:dyDescent="0.3">
      <c r="A1347" t="s">
        <v>721</v>
      </c>
      <c r="B1347" t="s">
        <v>152</v>
      </c>
      <c r="C1347" t="s">
        <v>112</v>
      </c>
      <c r="D1347" t="s">
        <v>3212</v>
      </c>
      <c r="E1347" t="s">
        <v>3204</v>
      </c>
      <c r="F1347" s="1">
        <v>8.9499999999999993</v>
      </c>
      <c r="G1347" s="1">
        <v>217.67</v>
      </c>
      <c r="H1347" s="1">
        <v>-4482.84</v>
      </c>
      <c r="J1347"/>
      <c r="K1347"/>
    </row>
    <row r="1348" spans="1:11" x14ac:dyDescent="0.3">
      <c r="A1348" t="s">
        <v>721</v>
      </c>
      <c r="B1348" t="s">
        <v>152</v>
      </c>
      <c r="C1348" t="s">
        <v>28</v>
      </c>
      <c r="D1348" t="s">
        <v>570</v>
      </c>
      <c r="E1348" t="s">
        <v>3204</v>
      </c>
      <c r="F1348" s="1">
        <v>0</v>
      </c>
      <c r="G1348" s="1">
        <v>0</v>
      </c>
      <c r="H1348" s="1">
        <v>0</v>
      </c>
      <c r="J1348"/>
      <c r="K1348"/>
    </row>
    <row r="1349" spans="1:11" x14ac:dyDescent="0.3">
      <c r="A1349" t="s">
        <v>721</v>
      </c>
      <c r="B1349" t="s">
        <v>192</v>
      </c>
      <c r="C1349" t="s">
        <v>114</v>
      </c>
      <c r="D1349" t="s">
        <v>610</v>
      </c>
      <c r="E1349" t="s">
        <v>3224</v>
      </c>
      <c r="F1349" s="1">
        <v>7948.01</v>
      </c>
      <c r="G1349" s="1">
        <v>11754.2</v>
      </c>
      <c r="H1349" s="1">
        <v>9346</v>
      </c>
      <c r="J1349"/>
      <c r="K1349"/>
    </row>
    <row r="1350" spans="1:11" x14ac:dyDescent="0.3">
      <c r="A1350" t="s">
        <v>721</v>
      </c>
      <c r="B1350" t="s">
        <v>192</v>
      </c>
      <c r="C1350" t="s">
        <v>379</v>
      </c>
      <c r="D1350" t="s">
        <v>3225</v>
      </c>
      <c r="E1350" t="s">
        <v>3224</v>
      </c>
      <c r="F1350" s="1">
        <v>5786.23</v>
      </c>
      <c r="G1350" s="1">
        <v>151.97999999999999</v>
      </c>
      <c r="H1350" s="1">
        <v>79.739999999999995</v>
      </c>
      <c r="J1350"/>
      <c r="K1350"/>
    </row>
    <row r="1351" spans="1:11" x14ac:dyDescent="0.3">
      <c r="A1351" t="s">
        <v>721</v>
      </c>
      <c r="B1351" t="s">
        <v>192</v>
      </c>
      <c r="C1351" t="s">
        <v>270</v>
      </c>
      <c r="D1351" t="s">
        <v>3226</v>
      </c>
      <c r="E1351" t="s">
        <v>3224</v>
      </c>
      <c r="G1351" s="1">
        <v>212.52</v>
      </c>
      <c r="J1351"/>
      <c r="K1351"/>
    </row>
    <row r="1352" spans="1:11" x14ac:dyDescent="0.3">
      <c r="A1352" t="s">
        <v>721</v>
      </c>
      <c r="B1352" t="s">
        <v>192</v>
      </c>
      <c r="C1352" t="s">
        <v>355</v>
      </c>
      <c r="D1352" t="s">
        <v>3227</v>
      </c>
      <c r="E1352" t="s">
        <v>3228</v>
      </c>
      <c r="H1352" s="1">
        <v>-750</v>
      </c>
      <c r="J1352"/>
      <c r="K1352"/>
    </row>
    <row r="1353" spans="1:11" x14ac:dyDescent="0.3">
      <c r="A1353" t="s">
        <v>721</v>
      </c>
      <c r="B1353" t="s">
        <v>192</v>
      </c>
      <c r="C1353" t="s">
        <v>356</v>
      </c>
      <c r="D1353" t="s">
        <v>3229</v>
      </c>
      <c r="E1353" t="s">
        <v>3228</v>
      </c>
      <c r="F1353" s="1">
        <v>-2164.19</v>
      </c>
      <c r="G1353" s="1">
        <v>1536.49</v>
      </c>
      <c r="H1353" s="1">
        <v>-185.71</v>
      </c>
      <c r="J1353"/>
      <c r="K1353"/>
    </row>
    <row r="1354" spans="1:11" x14ac:dyDescent="0.3">
      <c r="A1354" t="s">
        <v>721</v>
      </c>
      <c r="B1354" t="s">
        <v>192</v>
      </c>
      <c r="C1354" t="s">
        <v>271</v>
      </c>
      <c r="D1354" t="s">
        <v>3230</v>
      </c>
      <c r="E1354" t="s">
        <v>3228</v>
      </c>
      <c r="F1354" s="1">
        <v>13290.94</v>
      </c>
      <c r="G1354" s="1">
        <v>-2356.2399999999998</v>
      </c>
      <c r="H1354" s="1">
        <v>2957.88</v>
      </c>
      <c r="J1354"/>
      <c r="K1354"/>
    </row>
    <row r="1355" spans="1:11" x14ac:dyDescent="0.3">
      <c r="A1355" t="s">
        <v>721</v>
      </c>
      <c r="B1355" t="s">
        <v>192</v>
      </c>
      <c r="C1355" t="s">
        <v>352</v>
      </c>
      <c r="D1355" t="s">
        <v>3231</v>
      </c>
      <c r="E1355" t="s">
        <v>3228</v>
      </c>
      <c r="H1355" s="1">
        <v>70</v>
      </c>
      <c r="J1355"/>
      <c r="K1355"/>
    </row>
    <row r="1356" spans="1:11" x14ac:dyDescent="0.3">
      <c r="A1356" t="s">
        <v>721</v>
      </c>
      <c r="B1356" t="s">
        <v>192</v>
      </c>
      <c r="C1356" t="s">
        <v>273</v>
      </c>
      <c r="D1356" t="s">
        <v>3232</v>
      </c>
      <c r="E1356" t="s">
        <v>3228</v>
      </c>
      <c r="F1356" s="1">
        <v>99.99</v>
      </c>
      <c r="G1356" s="1">
        <v>36.99</v>
      </c>
      <c r="H1356" s="1">
        <v>20.21</v>
      </c>
      <c r="J1356"/>
      <c r="K1356"/>
    </row>
    <row r="1357" spans="1:11" x14ac:dyDescent="0.3">
      <c r="A1357" t="s">
        <v>721</v>
      </c>
      <c r="B1357" t="s">
        <v>192</v>
      </c>
      <c r="C1357" t="s">
        <v>332</v>
      </c>
      <c r="D1357" t="s">
        <v>3233</v>
      </c>
      <c r="E1357" t="s">
        <v>3228</v>
      </c>
      <c r="G1357" s="1">
        <v>657.64</v>
      </c>
      <c r="J1357"/>
      <c r="K1357"/>
    </row>
    <row r="1358" spans="1:11" x14ac:dyDescent="0.3">
      <c r="A1358" t="s">
        <v>721</v>
      </c>
      <c r="B1358" t="s">
        <v>192</v>
      </c>
      <c r="C1358" t="s">
        <v>333</v>
      </c>
      <c r="D1358" t="s">
        <v>3234</v>
      </c>
      <c r="E1358" t="s">
        <v>3228</v>
      </c>
      <c r="F1358" s="1">
        <v>13.36</v>
      </c>
      <c r="G1358" s="1">
        <v>22.95</v>
      </c>
      <c r="J1358"/>
      <c r="K1358"/>
    </row>
    <row r="1359" spans="1:11" x14ac:dyDescent="0.3">
      <c r="A1359" t="s">
        <v>721</v>
      </c>
      <c r="B1359" t="s">
        <v>192</v>
      </c>
      <c r="C1359" t="s">
        <v>275</v>
      </c>
      <c r="D1359" t="s">
        <v>3235</v>
      </c>
      <c r="E1359" t="s">
        <v>3228</v>
      </c>
      <c r="F1359" s="1">
        <v>82.49</v>
      </c>
      <c r="G1359" s="1">
        <v>84.93</v>
      </c>
      <c r="H1359" s="1">
        <v>49.24</v>
      </c>
      <c r="J1359"/>
      <c r="K1359"/>
    </row>
    <row r="1360" spans="1:11" x14ac:dyDescent="0.3">
      <c r="A1360" t="s">
        <v>721</v>
      </c>
      <c r="B1360" t="s">
        <v>192</v>
      </c>
      <c r="C1360" t="s">
        <v>276</v>
      </c>
      <c r="D1360" t="s">
        <v>3236</v>
      </c>
      <c r="E1360" t="s">
        <v>3228</v>
      </c>
      <c r="G1360" s="1">
        <v>1846.99</v>
      </c>
      <c r="J1360"/>
      <c r="K1360"/>
    </row>
    <row r="1361" spans="1:11" x14ac:dyDescent="0.3">
      <c r="A1361" t="s">
        <v>721</v>
      </c>
      <c r="B1361" t="s">
        <v>192</v>
      </c>
      <c r="C1361" t="s">
        <v>277</v>
      </c>
      <c r="D1361" t="s">
        <v>3237</v>
      </c>
      <c r="E1361" t="s">
        <v>3228</v>
      </c>
      <c r="F1361" s="1">
        <v>0</v>
      </c>
      <c r="G1361" s="1">
        <v>0</v>
      </c>
      <c r="H1361" s="1">
        <v>0</v>
      </c>
      <c r="J1361"/>
      <c r="K1361"/>
    </row>
    <row r="1362" spans="1:11" x14ac:dyDescent="0.3">
      <c r="A1362" t="s">
        <v>721</v>
      </c>
      <c r="B1362" t="s">
        <v>192</v>
      </c>
      <c r="C1362" t="s">
        <v>302</v>
      </c>
      <c r="D1362" t="s">
        <v>3238</v>
      </c>
      <c r="E1362" t="s">
        <v>3228</v>
      </c>
      <c r="F1362" s="1">
        <v>104.96</v>
      </c>
      <c r="J1362"/>
      <c r="K1362"/>
    </row>
    <row r="1363" spans="1:11" x14ac:dyDescent="0.3">
      <c r="A1363" t="s">
        <v>721</v>
      </c>
      <c r="B1363" t="s">
        <v>192</v>
      </c>
      <c r="C1363" t="s">
        <v>364</v>
      </c>
      <c r="D1363" t="s">
        <v>3239</v>
      </c>
      <c r="E1363" t="s">
        <v>3228</v>
      </c>
      <c r="F1363" s="1">
        <v>16.2</v>
      </c>
      <c r="H1363" s="1">
        <v>55.48</v>
      </c>
      <c r="J1363"/>
      <c r="K1363"/>
    </row>
    <row r="1364" spans="1:11" x14ac:dyDescent="0.3">
      <c r="A1364" t="s">
        <v>721</v>
      </c>
      <c r="B1364" t="s">
        <v>192</v>
      </c>
      <c r="C1364" t="s">
        <v>360</v>
      </c>
      <c r="D1364" t="s">
        <v>3240</v>
      </c>
      <c r="E1364" t="s">
        <v>3228</v>
      </c>
      <c r="F1364" s="1">
        <v>1083.8599999999999</v>
      </c>
      <c r="G1364" s="1">
        <v>446.2</v>
      </c>
      <c r="H1364" s="1">
        <v>525.22</v>
      </c>
      <c r="J1364"/>
      <c r="K1364"/>
    </row>
    <row r="1365" spans="1:11" x14ac:dyDescent="0.3">
      <c r="A1365" t="s">
        <v>721</v>
      </c>
      <c r="B1365" t="s">
        <v>192</v>
      </c>
      <c r="C1365" t="s">
        <v>16</v>
      </c>
      <c r="D1365" t="s">
        <v>611</v>
      </c>
      <c r="E1365" t="s">
        <v>3228</v>
      </c>
      <c r="F1365" s="1">
        <v>0</v>
      </c>
      <c r="G1365" s="1">
        <v>0</v>
      </c>
      <c r="H1365" s="1">
        <v>0</v>
      </c>
      <c r="J1365"/>
      <c r="K1365"/>
    </row>
    <row r="1366" spans="1:11" x14ac:dyDescent="0.3">
      <c r="A1366" t="s">
        <v>721</v>
      </c>
      <c r="B1366" t="s">
        <v>192</v>
      </c>
      <c r="C1366" t="s">
        <v>222</v>
      </c>
      <c r="D1366" t="s">
        <v>3241</v>
      </c>
      <c r="E1366" t="s">
        <v>3242</v>
      </c>
      <c r="F1366" s="1">
        <v>167.05</v>
      </c>
      <c r="G1366" s="1">
        <v>76.97</v>
      </c>
      <c r="H1366" s="1">
        <v>77.55</v>
      </c>
      <c r="J1366"/>
      <c r="K1366"/>
    </row>
    <row r="1367" spans="1:11" x14ac:dyDescent="0.3">
      <c r="A1367" t="s">
        <v>721</v>
      </c>
      <c r="B1367" t="s">
        <v>192</v>
      </c>
      <c r="C1367" t="s">
        <v>365</v>
      </c>
      <c r="D1367" t="s">
        <v>3243</v>
      </c>
      <c r="E1367" t="s">
        <v>3242</v>
      </c>
      <c r="F1367" s="1">
        <v>49.46</v>
      </c>
      <c r="J1367"/>
      <c r="K1367"/>
    </row>
    <row r="1368" spans="1:11" x14ac:dyDescent="0.3">
      <c r="A1368" t="s">
        <v>721</v>
      </c>
      <c r="B1368" t="s">
        <v>192</v>
      </c>
      <c r="C1368" t="s">
        <v>313</v>
      </c>
      <c r="D1368" t="s">
        <v>3244</v>
      </c>
      <c r="E1368" t="s">
        <v>3242</v>
      </c>
      <c r="F1368" s="1">
        <v>2743.88</v>
      </c>
      <c r="G1368" s="1">
        <v>1382.06</v>
      </c>
      <c r="H1368" s="1">
        <v>460.15</v>
      </c>
      <c r="J1368"/>
      <c r="K1368"/>
    </row>
    <row r="1369" spans="1:11" x14ac:dyDescent="0.3">
      <c r="A1369" t="s">
        <v>721</v>
      </c>
      <c r="B1369" t="s">
        <v>192</v>
      </c>
      <c r="C1369" t="s">
        <v>18</v>
      </c>
      <c r="D1369" t="s">
        <v>612</v>
      </c>
      <c r="E1369" t="s">
        <v>3242</v>
      </c>
      <c r="F1369" s="1">
        <v>0</v>
      </c>
      <c r="G1369" s="1">
        <v>0</v>
      </c>
      <c r="H1369" s="1">
        <v>0</v>
      </c>
      <c r="J1369"/>
      <c r="K1369"/>
    </row>
    <row r="1370" spans="1:11" x14ac:dyDescent="0.3">
      <c r="A1370" t="s">
        <v>721</v>
      </c>
      <c r="B1370" t="s">
        <v>192</v>
      </c>
      <c r="C1370" t="s">
        <v>54</v>
      </c>
      <c r="D1370" t="s">
        <v>3245</v>
      </c>
      <c r="E1370" t="s">
        <v>3242</v>
      </c>
      <c r="F1370" s="1">
        <v>600</v>
      </c>
      <c r="G1370" s="1">
        <v>396</v>
      </c>
      <c r="H1370" s="1">
        <v>363</v>
      </c>
      <c r="J1370"/>
      <c r="K1370"/>
    </row>
    <row r="1371" spans="1:11" x14ac:dyDescent="0.3">
      <c r="A1371" t="s">
        <v>721</v>
      </c>
      <c r="B1371" t="s">
        <v>192</v>
      </c>
      <c r="C1371" t="s">
        <v>337</v>
      </c>
      <c r="D1371" t="s">
        <v>3246</v>
      </c>
      <c r="E1371" t="s">
        <v>3242</v>
      </c>
      <c r="F1371" s="1">
        <v>6.46</v>
      </c>
      <c r="J1371"/>
      <c r="K1371"/>
    </row>
    <row r="1372" spans="1:11" x14ac:dyDescent="0.3">
      <c r="A1372" t="s">
        <v>721</v>
      </c>
      <c r="B1372" t="s">
        <v>192</v>
      </c>
      <c r="C1372" t="s">
        <v>281</v>
      </c>
      <c r="D1372" t="s">
        <v>3247</v>
      </c>
      <c r="E1372" t="s">
        <v>3248</v>
      </c>
      <c r="F1372" s="1">
        <v>571.09</v>
      </c>
      <c r="G1372" s="1">
        <v>1033.5899999999999</v>
      </c>
      <c r="J1372"/>
      <c r="K1372"/>
    </row>
    <row r="1373" spans="1:11" x14ac:dyDescent="0.3">
      <c r="A1373" t="s">
        <v>721</v>
      </c>
      <c r="B1373" t="s">
        <v>192</v>
      </c>
      <c r="C1373" t="s">
        <v>282</v>
      </c>
      <c r="D1373" t="s">
        <v>3249</v>
      </c>
      <c r="E1373" t="s">
        <v>3248</v>
      </c>
      <c r="F1373" s="1">
        <v>2994.4</v>
      </c>
      <c r="G1373" s="1">
        <v>2557.36</v>
      </c>
      <c r="H1373" s="1">
        <v>2019.97</v>
      </c>
      <c r="J1373"/>
      <c r="K1373"/>
    </row>
    <row r="1374" spans="1:11" x14ac:dyDescent="0.3">
      <c r="A1374" t="s">
        <v>721</v>
      </c>
      <c r="B1374" t="s">
        <v>192</v>
      </c>
      <c r="C1374" t="s">
        <v>283</v>
      </c>
      <c r="D1374" t="s">
        <v>3250</v>
      </c>
      <c r="E1374" t="s">
        <v>3248</v>
      </c>
      <c r="F1374" s="1">
        <v>69</v>
      </c>
      <c r="G1374" s="1">
        <v>352</v>
      </c>
      <c r="H1374" s="1">
        <v>143</v>
      </c>
      <c r="J1374"/>
      <c r="K1374"/>
    </row>
    <row r="1375" spans="1:11" x14ac:dyDescent="0.3">
      <c r="A1375" t="s">
        <v>721</v>
      </c>
      <c r="B1375" t="s">
        <v>192</v>
      </c>
      <c r="C1375" t="s">
        <v>284</v>
      </c>
      <c r="D1375" t="s">
        <v>3251</v>
      </c>
      <c r="E1375" t="s">
        <v>3248</v>
      </c>
      <c r="F1375" s="1">
        <v>100.73</v>
      </c>
      <c r="G1375" s="1">
        <v>108</v>
      </c>
      <c r="H1375" s="1">
        <v>56</v>
      </c>
      <c r="J1375"/>
      <c r="K1375"/>
    </row>
    <row r="1376" spans="1:11" x14ac:dyDescent="0.3">
      <c r="A1376" t="s">
        <v>721</v>
      </c>
      <c r="B1376" t="s">
        <v>192</v>
      </c>
      <c r="C1376" t="s">
        <v>359</v>
      </c>
      <c r="D1376" t="s">
        <v>3252</v>
      </c>
      <c r="E1376" t="s">
        <v>3248</v>
      </c>
      <c r="G1376" s="1">
        <v>486.03</v>
      </c>
      <c r="H1376" s="1">
        <v>329.38</v>
      </c>
      <c r="J1376"/>
      <c r="K1376"/>
    </row>
    <row r="1377" spans="1:12" x14ac:dyDescent="0.3">
      <c r="A1377" t="s">
        <v>721</v>
      </c>
      <c r="B1377" t="s">
        <v>192</v>
      </c>
      <c r="C1377" t="s">
        <v>285</v>
      </c>
      <c r="D1377" t="s">
        <v>3253</v>
      </c>
      <c r="E1377" t="s">
        <v>3248</v>
      </c>
      <c r="F1377" s="1">
        <v>398.86</v>
      </c>
      <c r="G1377" s="1">
        <v>1628.38</v>
      </c>
      <c r="J1377"/>
      <c r="K1377"/>
    </row>
    <row r="1378" spans="1:12" x14ac:dyDescent="0.3">
      <c r="A1378" t="s">
        <v>721</v>
      </c>
      <c r="B1378" t="s">
        <v>192</v>
      </c>
      <c r="C1378" t="s">
        <v>286</v>
      </c>
      <c r="D1378" t="s">
        <v>3254</v>
      </c>
      <c r="E1378" t="s">
        <v>3248</v>
      </c>
      <c r="F1378" s="1">
        <v>-850</v>
      </c>
      <c r="G1378" s="1">
        <v>-557.98</v>
      </c>
      <c r="H1378" s="1">
        <v>336.6</v>
      </c>
      <c r="J1378"/>
      <c r="K1378"/>
    </row>
    <row r="1379" spans="1:12" x14ac:dyDescent="0.3">
      <c r="A1379" t="s">
        <v>721</v>
      </c>
      <c r="B1379" t="s">
        <v>192</v>
      </c>
      <c r="C1379" t="s">
        <v>287</v>
      </c>
      <c r="D1379" t="s">
        <v>3255</v>
      </c>
      <c r="E1379" t="s">
        <v>3248</v>
      </c>
      <c r="F1379" s="1">
        <v>139</v>
      </c>
      <c r="G1379" s="1">
        <v>2077.4</v>
      </c>
      <c r="H1379" s="1">
        <v>856</v>
      </c>
      <c r="J1379"/>
      <c r="K1379"/>
    </row>
    <row r="1380" spans="1:12" x14ac:dyDescent="0.3">
      <c r="A1380" t="s">
        <v>721</v>
      </c>
      <c r="B1380" t="s">
        <v>192</v>
      </c>
      <c r="C1380" t="s">
        <v>288</v>
      </c>
      <c r="D1380" t="s">
        <v>3256</v>
      </c>
      <c r="E1380" t="s">
        <v>3248</v>
      </c>
      <c r="G1380" s="1">
        <v>151</v>
      </c>
      <c r="J1380"/>
      <c r="K1380"/>
    </row>
    <row r="1381" spans="1:12" x14ac:dyDescent="0.3">
      <c r="A1381" t="s">
        <v>721</v>
      </c>
      <c r="B1381" t="s">
        <v>192</v>
      </c>
      <c r="C1381" t="s">
        <v>289</v>
      </c>
      <c r="D1381" t="s">
        <v>3257</v>
      </c>
      <c r="E1381" t="s">
        <v>3248</v>
      </c>
      <c r="F1381" s="1">
        <v>461.32</v>
      </c>
      <c r="G1381" s="1">
        <v>1519.29</v>
      </c>
      <c r="H1381" s="1">
        <v>1025.6600000000001</v>
      </c>
      <c r="J1381"/>
      <c r="K1381"/>
    </row>
    <row r="1382" spans="1:12" x14ac:dyDescent="0.3">
      <c r="A1382" t="s">
        <v>721</v>
      </c>
      <c r="B1382" t="s">
        <v>192</v>
      </c>
      <c r="C1382" t="s">
        <v>321</v>
      </c>
      <c r="D1382" t="s">
        <v>3258</v>
      </c>
      <c r="E1382" t="s">
        <v>3248</v>
      </c>
      <c r="F1382" s="1">
        <v>2328.88</v>
      </c>
      <c r="G1382" s="1">
        <v>1438.27</v>
      </c>
      <c r="H1382" s="1">
        <v>2315.5299999999997</v>
      </c>
      <c r="J1382"/>
      <c r="K1382"/>
    </row>
    <row r="1383" spans="1:12" x14ac:dyDescent="0.3">
      <c r="A1383" t="s">
        <v>721</v>
      </c>
      <c r="B1383" t="s">
        <v>192</v>
      </c>
      <c r="C1383" t="s">
        <v>375</v>
      </c>
      <c r="D1383" t="s">
        <v>3259</v>
      </c>
      <c r="E1383" t="s">
        <v>3248</v>
      </c>
      <c r="G1383" s="1">
        <v>3533.12</v>
      </c>
      <c r="H1383" s="1">
        <v>2486.67</v>
      </c>
      <c r="J1383"/>
      <c r="K1383"/>
    </row>
    <row r="1384" spans="1:12" x14ac:dyDescent="0.3">
      <c r="A1384" t="s">
        <v>721</v>
      </c>
      <c r="B1384" t="s">
        <v>192</v>
      </c>
      <c r="C1384" t="s">
        <v>376</v>
      </c>
      <c r="D1384" t="s">
        <v>3260</v>
      </c>
      <c r="E1384" t="s">
        <v>3248</v>
      </c>
      <c r="G1384" s="1">
        <v>15744.81</v>
      </c>
      <c r="H1384" s="1">
        <v>21993.66</v>
      </c>
      <c r="J1384"/>
      <c r="K1384"/>
    </row>
    <row r="1385" spans="1:12" x14ac:dyDescent="0.3">
      <c r="A1385" t="s">
        <v>721</v>
      </c>
      <c r="B1385" t="s">
        <v>192</v>
      </c>
      <c r="C1385" t="s">
        <v>291</v>
      </c>
      <c r="D1385" t="s">
        <v>3261</v>
      </c>
      <c r="E1385" t="s">
        <v>3248</v>
      </c>
      <c r="G1385" s="1">
        <v>-6642.45</v>
      </c>
      <c r="H1385" s="1">
        <v>11505.46</v>
      </c>
      <c r="J1385"/>
      <c r="K1385"/>
      <c r="L1385"/>
    </row>
    <row r="1386" spans="1:12" x14ac:dyDescent="0.3">
      <c r="A1386" t="s">
        <v>721</v>
      </c>
      <c r="B1386" t="s">
        <v>192</v>
      </c>
      <c r="C1386" t="s">
        <v>383</v>
      </c>
      <c r="D1386" t="s">
        <v>3262</v>
      </c>
      <c r="E1386" t="s">
        <v>3248</v>
      </c>
      <c r="G1386" s="1">
        <v>2074.89</v>
      </c>
      <c r="H1386" s="1">
        <v>10460.25</v>
      </c>
      <c r="J1386"/>
      <c r="K1386"/>
      <c r="L1386"/>
    </row>
    <row r="1387" spans="1:12" x14ac:dyDescent="0.3">
      <c r="A1387" t="s">
        <v>721</v>
      </c>
      <c r="B1387" t="s">
        <v>192</v>
      </c>
      <c r="C1387" t="s">
        <v>293</v>
      </c>
      <c r="D1387" t="s">
        <v>3263</v>
      </c>
      <c r="E1387" t="s">
        <v>3248</v>
      </c>
      <c r="F1387" s="1">
        <v>0.84999999999999787</v>
      </c>
      <c r="G1387" s="1">
        <v>4633.3500000000004</v>
      </c>
      <c r="H1387" s="1">
        <v>4722.7299999999996</v>
      </c>
      <c r="J1387"/>
      <c r="K1387"/>
      <c r="L1387"/>
    </row>
    <row r="1388" spans="1:12" x14ac:dyDescent="0.3">
      <c r="A1388" t="s">
        <v>721</v>
      </c>
      <c r="B1388" t="s">
        <v>192</v>
      </c>
      <c r="C1388" t="s">
        <v>294</v>
      </c>
      <c r="D1388" t="s">
        <v>3264</v>
      </c>
      <c r="E1388" t="s">
        <v>3248</v>
      </c>
      <c r="F1388" s="1">
        <v>825.55</v>
      </c>
      <c r="G1388" s="1">
        <v>900</v>
      </c>
      <c r="J1388"/>
      <c r="K1388"/>
      <c r="L1388"/>
    </row>
    <row r="1389" spans="1:12" x14ac:dyDescent="0.3">
      <c r="A1389" t="s">
        <v>721</v>
      </c>
      <c r="B1389" t="s">
        <v>192</v>
      </c>
      <c r="C1389" t="s">
        <v>20</v>
      </c>
      <c r="D1389" t="s">
        <v>613</v>
      </c>
      <c r="E1389" t="s">
        <v>3248</v>
      </c>
      <c r="F1389" s="1">
        <v>0</v>
      </c>
      <c r="G1389" s="1">
        <v>0</v>
      </c>
      <c r="H1389" s="1">
        <v>0</v>
      </c>
      <c r="J1389"/>
      <c r="K1389"/>
      <c r="L1389"/>
    </row>
    <row r="1390" spans="1:12" x14ac:dyDescent="0.3">
      <c r="A1390" t="s">
        <v>721</v>
      </c>
      <c r="B1390" t="s">
        <v>192</v>
      </c>
      <c r="C1390" t="s">
        <v>346</v>
      </c>
      <c r="D1390" t="s">
        <v>3265</v>
      </c>
      <c r="E1390" t="s">
        <v>3266</v>
      </c>
      <c r="H1390" s="1">
        <v>366.09</v>
      </c>
      <c r="J1390"/>
      <c r="K1390"/>
      <c r="L1390"/>
    </row>
    <row r="1391" spans="1:12" x14ac:dyDescent="0.3">
      <c r="A1391" t="s">
        <v>721</v>
      </c>
      <c r="B1391" t="s">
        <v>192</v>
      </c>
      <c r="C1391" t="s">
        <v>158</v>
      </c>
      <c r="D1391" t="s">
        <v>3267</v>
      </c>
      <c r="E1391" t="s">
        <v>3268</v>
      </c>
      <c r="G1391" s="1">
        <v>600</v>
      </c>
      <c r="H1391" s="1">
        <v>135</v>
      </c>
      <c r="J1391"/>
      <c r="K1391"/>
      <c r="L1391"/>
    </row>
    <row r="1392" spans="1:12" x14ac:dyDescent="0.3">
      <c r="A1392" t="s">
        <v>721</v>
      </c>
      <c r="B1392" t="s">
        <v>192</v>
      </c>
      <c r="C1392" t="s">
        <v>295</v>
      </c>
      <c r="D1392" t="s">
        <v>3269</v>
      </c>
      <c r="E1392" t="s">
        <v>3268</v>
      </c>
      <c r="F1392" s="1">
        <v>227.49</v>
      </c>
      <c r="G1392" s="1">
        <v>2862.49</v>
      </c>
      <c r="H1392" s="1">
        <v>2423.9899999999998</v>
      </c>
      <c r="J1392"/>
      <c r="K1392"/>
      <c r="L1392"/>
    </row>
    <row r="1393" spans="1:12" x14ac:dyDescent="0.3">
      <c r="A1393" t="s">
        <v>721</v>
      </c>
      <c r="B1393" t="s">
        <v>192</v>
      </c>
      <c r="C1393" t="s">
        <v>296</v>
      </c>
      <c r="D1393" t="s">
        <v>3270</v>
      </c>
      <c r="E1393" t="s">
        <v>3268</v>
      </c>
      <c r="H1393" s="1">
        <v>65</v>
      </c>
      <c r="J1393"/>
      <c r="K1393"/>
      <c r="L1393"/>
    </row>
    <row r="1394" spans="1:12" x14ac:dyDescent="0.3">
      <c r="A1394" t="s">
        <v>721</v>
      </c>
      <c r="B1394" t="s">
        <v>192</v>
      </c>
      <c r="C1394" t="s">
        <v>385</v>
      </c>
      <c r="D1394" t="s">
        <v>3271</v>
      </c>
      <c r="E1394" t="s">
        <v>3268</v>
      </c>
      <c r="F1394" s="1">
        <v>0</v>
      </c>
      <c r="G1394" s="1">
        <v>1190</v>
      </c>
      <c r="H1394" s="1">
        <v>3060</v>
      </c>
      <c r="J1394"/>
      <c r="K1394"/>
      <c r="L1394"/>
    </row>
    <row r="1395" spans="1:12" x14ac:dyDescent="0.3">
      <c r="A1395" t="s">
        <v>721</v>
      </c>
      <c r="B1395" t="s">
        <v>192</v>
      </c>
      <c r="C1395" t="s">
        <v>24</v>
      </c>
      <c r="D1395" t="s">
        <v>3272</v>
      </c>
      <c r="E1395" t="s">
        <v>3268</v>
      </c>
      <c r="F1395" s="1">
        <v>758.3</v>
      </c>
      <c r="G1395" s="1">
        <v>2172.63</v>
      </c>
      <c r="H1395" s="1">
        <v>345</v>
      </c>
      <c r="J1395"/>
      <c r="K1395"/>
    </row>
    <row r="1396" spans="1:12" x14ac:dyDescent="0.3">
      <c r="A1396" t="s">
        <v>721</v>
      </c>
      <c r="B1396" t="s">
        <v>192</v>
      </c>
      <c r="C1396" t="s">
        <v>306</v>
      </c>
      <c r="D1396" t="s">
        <v>3273</v>
      </c>
      <c r="E1396" t="s">
        <v>3268</v>
      </c>
      <c r="F1396" s="1">
        <v>20.98</v>
      </c>
      <c r="J1396"/>
      <c r="K1396"/>
    </row>
    <row r="1397" spans="1:12" x14ac:dyDescent="0.3">
      <c r="A1397" t="s">
        <v>721</v>
      </c>
      <c r="B1397" t="s">
        <v>192</v>
      </c>
      <c r="C1397" t="s">
        <v>112</v>
      </c>
      <c r="D1397" t="s">
        <v>614</v>
      </c>
      <c r="E1397" t="s">
        <v>3268</v>
      </c>
      <c r="F1397" s="1">
        <v>13001.25</v>
      </c>
      <c r="G1397" s="1">
        <v>571.78</v>
      </c>
      <c r="H1397" s="1">
        <v>-1925</v>
      </c>
      <c r="J1397"/>
      <c r="K1397"/>
    </row>
    <row r="1398" spans="1:12" x14ac:dyDescent="0.3">
      <c r="A1398" t="s">
        <v>721</v>
      </c>
      <c r="B1398" t="s">
        <v>192</v>
      </c>
      <c r="C1398" t="s">
        <v>394</v>
      </c>
      <c r="D1398" t="s">
        <v>3274</v>
      </c>
      <c r="E1398" t="s">
        <v>3275</v>
      </c>
      <c r="H1398" s="1">
        <v>156.49</v>
      </c>
      <c r="J1398"/>
      <c r="K1398"/>
    </row>
    <row r="1399" spans="1:12" x14ac:dyDescent="0.3">
      <c r="A1399" t="s">
        <v>721</v>
      </c>
      <c r="B1399" t="s">
        <v>220</v>
      </c>
      <c r="C1399" t="s">
        <v>154</v>
      </c>
      <c r="D1399" t="s">
        <v>3285</v>
      </c>
      <c r="E1399" t="s">
        <v>3286</v>
      </c>
      <c r="H1399" s="1">
        <v>-811.38</v>
      </c>
      <c r="J1399"/>
      <c r="K1399"/>
    </row>
    <row r="1400" spans="1:12" x14ac:dyDescent="0.3">
      <c r="A1400" t="s">
        <v>721</v>
      </c>
      <c r="B1400" t="s">
        <v>220</v>
      </c>
      <c r="C1400" t="s">
        <v>377</v>
      </c>
      <c r="D1400" t="s">
        <v>3287</v>
      </c>
      <c r="E1400" t="s">
        <v>3286</v>
      </c>
      <c r="G1400" s="1">
        <v>81.7</v>
      </c>
      <c r="J1400"/>
      <c r="K1400"/>
    </row>
    <row r="1401" spans="1:12" x14ac:dyDescent="0.3">
      <c r="A1401" t="s">
        <v>721</v>
      </c>
      <c r="B1401" t="s">
        <v>220</v>
      </c>
      <c r="C1401" t="s">
        <v>114</v>
      </c>
      <c r="D1401" t="s">
        <v>651</v>
      </c>
      <c r="E1401" t="s">
        <v>3286</v>
      </c>
      <c r="F1401" s="1">
        <v>4640</v>
      </c>
      <c r="G1401" s="1">
        <v>4533.5</v>
      </c>
      <c r="H1401" s="1">
        <v>5218</v>
      </c>
      <c r="J1401"/>
      <c r="K1401"/>
    </row>
    <row r="1402" spans="1:12" x14ac:dyDescent="0.3">
      <c r="A1402" t="s">
        <v>721</v>
      </c>
      <c r="B1402" t="s">
        <v>220</v>
      </c>
      <c r="C1402" t="s">
        <v>379</v>
      </c>
      <c r="D1402" t="s">
        <v>3288</v>
      </c>
      <c r="E1402" t="s">
        <v>3286</v>
      </c>
      <c r="G1402" s="1">
        <v>107.92</v>
      </c>
      <c r="H1402" s="1">
        <v>274.5</v>
      </c>
      <c r="J1402"/>
      <c r="K1402"/>
    </row>
    <row r="1403" spans="1:12" x14ac:dyDescent="0.3">
      <c r="A1403" t="s">
        <v>721</v>
      </c>
      <c r="B1403" t="s">
        <v>220</v>
      </c>
      <c r="C1403" t="s">
        <v>270</v>
      </c>
      <c r="D1403" t="s">
        <v>3289</v>
      </c>
      <c r="E1403" t="s">
        <v>3286</v>
      </c>
      <c r="H1403" s="1">
        <v>99.04</v>
      </c>
      <c r="J1403"/>
      <c r="K1403"/>
    </row>
    <row r="1404" spans="1:12" x14ac:dyDescent="0.3">
      <c r="A1404" t="s">
        <v>721</v>
      </c>
      <c r="B1404" t="s">
        <v>220</v>
      </c>
      <c r="C1404" t="s">
        <v>356</v>
      </c>
      <c r="D1404" t="s">
        <v>3290</v>
      </c>
      <c r="E1404" t="s">
        <v>3291</v>
      </c>
      <c r="G1404" s="1">
        <v>614.11</v>
      </c>
      <c r="H1404" s="1">
        <v>-4168.3599999999997</v>
      </c>
      <c r="J1404"/>
      <c r="K1404"/>
      <c r="L1404"/>
    </row>
    <row r="1405" spans="1:12" x14ac:dyDescent="0.3">
      <c r="A1405" t="s">
        <v>721</v>
      </c>
      <c r="B1405" t="s">
        <v>220</v>
      </c>
      <c r="C1405" t="s">
        <v>271</v>
      </c>
      <c r="D1405" t="s">
        <v>3292</v>
      </c>
      <c r="E1405" t="s">
        <v>3291</v>
      </c>
      <c r="F1405" s="1">
        <v>3882.25</v>
      </c>
      <c r="G1405" s="1">
        <v>1032.25</v>
      </c>
      <c r="H1405" s="1">
        <v>3775.26</v>
      </c>
      <c r="J1405"/>
      <c r="K1405"/>
      <c r="L1405"/>
    </row>
    <row r="1406" spans="1:12" x14ac:dyDescent="0.3">
      <c r="A1406" t="s">
        <v>721</v>
      </c>
      <c r="B1406" t="s">
        <v>220</v>
      </c>
      <c r="C1406" t="s">
        <v>272</v>
      </c>
      <c r="D1406" t="s">
        <v>3293</v>
      </c>
      <c r="E1406" t="s">
        <v>3291</v>
      </c>
      <c r="G1406" s="1">
        <v>3997.31</v>
      </c>
      <c r="H1406" s="1">
        <v>219.98</v>
      </c>
      <c r="J1406"/>
      <c r="K1406"/>
      <c r="L1406"/>
    </row>
    <row r="1407" spans="1:12" x14ac:dyDescent="0.3">
      <c r="A1407" t="s">
        <v>721</v>
      </c>
      <c r="B1407" t="s">
        <v>220</v>
      </c>
      <c r="C1407" t="s">
        <v>352</v>
      </c>
      <c r="D1407" t="s">
        <v>3294</v>
      </c>
      <c r="E1407" t="s">
        <v>3291</v>
      </c>
      <c r="G1407" s="1">
        <v>88.86</v>
      </c>
      <c r="J1407"/>
      <c r="K1407"/>
      <c r="L1407"/>
    </row>
    <row r="1408" spans="1:12" x14ac:dyDescent="0.3">
      <c r="A1408" t="s">
        <v>721</v>
      </c>
      <c r="B1408" t="s">
        <v>220</v>
      </c>
      <c r="C1408" t="s">
        <v>273</v>
      </c>
      <c r="D1408" t="s">
        <v>3295</v>
      </c>
      <c r="E1408" t="s">
        <v>3291</v>
      </c>
      <c r="F1408" s="1">
        <v>99.99</v>
      </c>
      <c r="G1408" s="1">
        <v>170</v>
      </c>
      <c r="J1408"/>
      <c r="K1408"/>
      <c r="L1408"/>
    </row>
    <row r="1409" spans="1:12" x14ac:dyDescent="0.3">
      <c r="A1409" t="s">
        <v>721</v>
      </c>
      <c r="B1409" t="s">
        <v>220</v>
      </c>
      <c r="C1409" t="s">
        <v>332</v>
      </c>
      <c r="D1409" t="s">
        <v>3296</v>
      </c>
      <c r="E1409" t="s">
        <v>3291</v>
      </c>
      <c r="F1409" s="1">
        <v>17.05</v>
      </c>
      <c r="G1409" s="1">
        <v>465.12</v>
      </c>
      <c r="H1409" s="1">
        <v>268.76</v>
      </c>
      <c r="J1409"/>
      <c r="K1409"/>
      <c r="L1409"/>
    </row>
    <row r="1410" spans="1:12" x14ac:dyDescent="0.3">
      <c r="A1410" t="s">
        <v>721</v>
      </c>
      <c r="B1410" t="s">
        <v>220</v>
      </c>
      <c r="C1410" t="s">
        <v>275</v>
      </c>
      <c r="D1410" t="s">
        <v>3297</v>
      </c>
      <c r="E1410" t="s">
        <v>3291</v>
      </c>
      <c r="F1410" s="1">
        <v>78.989999999999995</v>
      </c>
      <c r="G1410" s="1">
        <v>83.6</v>
      </c>
      <c r="J1410"/>
      <c r="K1410"/>
      <c r="L1410"/>
    </row>
    <row r="1411" spans="1:12" x14ac:dyDescent="0.3">
      <c r="A1411" t="s">
        <v>721</v>
      </c>
      <c r="B1411" t="s">
        <v>220</v>
      </c>
      <c r="C1411" t="s">
        <v>335</v>
      </c>
      <c r="D1411" t="s">
        <v>3298</v>
      </c>
      <c r="E1411" t="s">
        <v>3291</v>
      </c>
      <c r="F1411" s="1">
        <v>54.04</v>
      </c>
      <c r="G1411" s="1">
        <v>969.86</v>
      </c>
      <c r="H1411" s="1">
        <v>893.24</v>
      </c>
      <c r="J1411"/>
      <c r="K1411"/>
      <c r="L1411"/>
    </row>
    <row r="1412" spans="1:12" x14ac:dyDescent="0.3">
      <c r="A1412" t="s">
        <v>721</v>
      </c>
      <c r="B1412" t="s">
        <v>220</v>
      </c>
      <c r="C1412" t="s">
        <v>277</v>
      </c>
      <c r="D1412" t="s">
        <v>3299</v>
      </c>
      <c r="E1412" t="s">
        <v>3291</v>
      </c>
      <c r="F1412" s="1">
        <v>0</v>
      </c>
      <c r="G1412" s="1">
        <v>0</v>
      </c>
      <c r="H1412" s="1">
        <v>0</v>
      </c>
      <c r="J1412"/>
      <c r="K1412"/>
      <c r="L1412"/>
    </row>
    <row r="1413" spans="1:12" x14ac:dyDescent="0.3">
      <c r="A1413" t="s">
        <v>721</v>
      </c>
      <c r="B1413" t="s">
        <v>220</v>
      </c>
      <c r="C1413" t="s">
        <v>302</v>
      </c>
      <c r="D1413" t="s">
        <v>3300</v>
      </c>
      <c r="E1413" t="s">
        <v>3291</v>
      </c>
      <c r="G1413" s="1">
        <v>64.89</v>
      </c>
      <c r="J1413"/>
      <c r="K1413"/>
      <c r="L1413"/>
    </row>
    <row r="1414" spans="1:12" x14ac:dyDescent="0.3">
      <c r="A1414" t="s">
        <v>721</v>
      </c>
      <c r="B1414" t="s">
        <v>220</v>
      </c>
      <c r="C1414" t="s">
        <v>364</v>
      </c>
      <c r="D1414" t="s">
        <v>3301</v>
      </c>
      <c r="E1414" t="s">
        <v>3291</v>
      </c>
      <c r="G1414" s="1">
        <v>22.9</v>
      </c>
      <c r="J1414"/>
      <c r="K1414"/>
    </row>
    <row r="1415" spans="1:12" x14ac:dyDescent="0.3">
      <c r="A1415" t="s">
        <v>721</v>
      </c>
      <c r="B1415" t="s">
        <v>220</v>
      </c>
      <c r="C1415" t="s">
        <v>360</v>
      </c>
      <c r="D1415" t="s">
        <v>3302</v>
      </c>
      <c r="E1415" t="s">
        <v>3291</v>
      </c>
      <c r="F1415" s="1">
        <v>133.78</v>
      </c>
      <c r="G1415" s="1">
        <v>51.8</v>
      </c>
      <c r="H1415" s="1">
        <v>129.49</v>
      </c>
      <c r="J1415"/>
      <c r="K1415"/>
    </row>
    <row r="1416" spans="1:12" x14ac:dyDescent="0.3">
      <c r="A1416" t="s">
        <v>721</v>
      </c>
      <c r="B1416" t="s">
        <v>220</v>
      </c>
      <c r="C1416" t="s">
        <v>16</v>
      </c>
      <c r="D1416" t="s">
        <v>652</v>
      </c>
      <c r="E1416" t="s">
        <v>3291</v>
      </c>
      <c r="F1416" s="1">
        <v>0</v>
      </c>
      <c r="G1416" s="1">
        <v>0</v>
      </c>
      <c r="H1416" s="1">
        <v>0</v>
      </c>
      <c r="J1416"/>
      <c r="K1416"/>
    </row>
    <row r="1417" spans="1:12" x14ac:dyDescent="0.3">
      <c r="A1417" t="s">
        <v>721</v>
      </c>
      <c r="B1417" t="s">
        <v>220</v>
      </c>
      <c r="C1417" t="s">
        <v>222</v>
      </c>
      <c r="D1417" t="s">
        <v>653</v>
      </c>
      <c r="E1417" t="s">
        <v>3303</v>
      </c>
      <c r="F1417" s="1">
        <v>0</v>
      </c>
      <c r="G1417" s="1">
        <v>25.53</v>
      </c>
      <c r="H1417" s="1">
        <v>23.4</v>
      </c>
      <c r="J1417"/>
      <c r="K1417"/>
    </row>
    <row r="1418" spans="1:12" x14ac:dyDescent="0.3">
      <c r="A1418" t="s">
        <v>721</v>
      </c>
      <c r="B1418" t="s">
        <v>220</v>
      </c>
      <c r="C1418" t="s">
        <v>365</v>
      </c>
      <c r="D1418" t="s">
        <v>3304</v>
      </c>
      <c r="E1418" t="s">
        <v>3303</v>
      </c>
      <c r="F1418" s="1">
        <v>149.22999999999999</v>
      </c>
      <c r="H1418" s="1">
        <v>23.53</v>
      </c>
      <c r="J1418"/>
      <c r="K1418"/>
    </row>
    <row r="1419" spans="1:12" x14ac:dyDescent="0.3">
      <c r="A1419" t="s">
        <v>721</v>
      </c>
      <c r="B1419" t="s">
        <v>220</v>
      </c>
      <c r="C1419" t="s">
        <v>313</v>
      </c>
      <c r="D1419" t="s">
        <v>3305</v>
      </c>
      <c r="E1419" t="s">
        <v>3303</v>
      </c>
      <c r="G1419" s="1">
        <v>389.26</v>
      </c>
      <c r="H1419" s="1">
        <v>-364.66</v>
      </c>
      <c r="J1419"/>
      <c r="K1419"/>
    </row>
    <row r="1420" spans="1:12" x14ac:dyDescent="0.3">
      <c r="A1420" t="s">
        <v>721</v>
      </c>
      <c r="B1420" t="s">
        <v>220</v>
      </c>
      <c r="C1420" t="s">
        <v>54</v>
      </c>
      <c r="D1420" t="s">
        <v>3306</v>
      </c>
      <c r="E1420" t="s">
        <v>3303</v>
      </c>
      <c r="G1420" s="1">
        <v>396</v>
      </c>
      <c r="H1420" s="1">
        <v>363</v>
      </c>
      <c r="J1420"/>
      <c r="K1420"/>
    </row>
    <row r="1421" spans="1:12" x14ac:dyDescent="0.3">
      <c r="A1421" t="s">
        <v>721</v>
      </c>
      <c r="B1421" t="s">
        <v>220</v>
      </c>
      <c r="C1421" t="s">
        <v>282</v>
      </c>
      <c r="D1421" t="s">
        <v>3307</v>
      </c>
      <c r="E1421" t="s">
        <v>3308</v>
      </c>
      <c r="F1421" s="1">
        <v>3639.9</v>
      </c>
      <c r="G1421" s="1">
        <v>1680.96</v>
      </c>
      <c r="H1421" s="1">
        <v>910.96</v>
      </c>
      <c r="J1421"/>
      <c r="K1421"/>
    </row>
    <row r="1422" spans="1:12" x14ac:dyDescent="0.3">
      <c r="A1422" t="s">
        <v>721</v>
      </c>
      <c r="B1422" t="s">
        <v>220</v>
      </c>
      <c r="C1422" t="s">
        <v>287</v>
      </c>
      <c r="D1422" t="s">
        <v>3309</v>
      </c>
      <c r="E1422" t="s">
        <v>3308</v>
      </c>
      <c r="G1422" s="1">
        <v>0</v>
      </c>
      <c r="J1422"/>
      <c r="K1422"/>
    </row>
    <row r="1423" spans="1:12" x14ac:dyDescent="0.3">
      <c r="A1423" t="s">
        <v>721</v>
      </c>
      <c r="B1423" t="s">
        <v>220</v>
      </c>
      <c r="C1423" t="s">
        <v>376</v>
      </c>
      <c r="D1423" t="s">
        <v>3310</v>
      </c>
      <c r="E1423" t="s">
        <v>3308</v>
      </c>
      <c r="G1423" s="1">
        <v>8136.99</v>
      </c>
      <c r="H1423" s="1">
        <v>700.24</v>
      </c>
      <c r="J1423"/>
      <c r="K1423"/>
    </row>
    <row r="1424" spans="1:12" x14ac:dyDescent="0.3">
      <c r="A1424" t="s">
        <v>721</v>
      </c>
      <c r="B1424" t="s">
        <v>220</v>
      </c>
      <c r="C1424" t="s">
        <v>291</v>
      </c>
      <c r="D1424" t="s">
        <v>3311</v>
      </c>
      <c r="E1424" t="s">
        <v>3308</v>
      </c>
      <c r="G1424" s="1">
        <v>13223.97</v>
      </c>
      <c r="H1424" s="1">
        <v>8400</v>
      </c>
      <c r="J1424"/>
      <c r="K1424"/>
    </row>
    <row r="1425" spans="1:11" x14ac:dyDescent="0.3">
      <c r="A1425" t="s">
        <v>721</v>
      </c>
      <c r="B1425" t="s">
        <v>220</v>
      </c>
      <c r="C1425" t="s">
        <v>383</v>
      </c>
      <c r="D1425" t="s">
        <v>3312</v>
      </c>
      <c r="E1425" t="s">
        <v>3308</v>
      </c>
      <c r="G1425" s="1">
        <v>178.35</v>
      </c>
      <c r="J1425"/>
      <c r="K1425"/>
    </row>
    <row r="1426" spans="1:11" x14ac:dyDescent="0.3">
      <c r="A1426" t="s">
        <v>721</v>
      </c>
      <c r="B1426" t="s">
        <v>220</v>
      </c>
      <c r="C1426" t="s">
        <v>293</v>
      </c>
      <c r="D1426" t="s">
        <v>3313</v>
      </c>
      <c r="E1426" t="s">
        <v>3308</v>
      </c>
      <c r="F1426" s="1">
        <v>285.8</v>
      </c>
      <c r="G1426" s="1">
        <v>1978.61</v>
      </c>
      <c r="H1426" s="1">
        <v>6519.98</v>
      </c>
      <c r="J1426"/>
      <c r="K1426"/>
    </row>
    <row r="1427" spans="1:11" x14ac:dyDescent="0.3">
      <c r="A1427" t="s">
        <v>721</v>
      </c>
      <c r="B1427" t="s">
        <v>220</v>
      </c>
      <c r="C1427" t="s">
        <v>294</v>
      </c>
      <c r="D1427" t="s">
        <v>3314</v>
      </c>
      <c r="E1427" t="s">
        <v>3308</v>
      </c>
      <c r="F1427" s="1">
        <v>258.19</v>
      </c>
      <c r="J1427"/>
      <c r="K1427"/>
    </row>
    <row r="1428" spans="1:11" x14ac:dyDescent="0.3">
      <c r="A1428" t="s">
        <v>721</v>
      </c>
      <c r="B1428" t="s">
        <v>220</v>
      </c>
      <c r="C1428" t="s">
        <v>20</v>
      </c>
      <c r="D1428" t="s">
        <v>654</v>
      </c>
      <c r="E1428" t="s">
        <v>3308</v>
      </c>
      <c r="F1428" s="1">
        <v>0</v>
      </c>
      <c r="G1428" s="1">
        <v>0</v>
      </c>
      <c r="H1428" s="1">
        <v>0</v>
      </c>
      <c r="J1428"/>
      <c r="K1428"/>
    </row>
    <row r="1429" spans="1:11" x14ac:dyDescent="0.3">
      <c r="A1429" t="s">
        <v>721</v>
      </c>
      <c r="B1429" t="s">
        <v>220</v>
      </c>
      <c r="C1429" t="s">
        <v>299</v>
      </c>
      <c r="D1429" t="s">
        <v>3315</v>
      </c>
      <c r="E1429" t="s">
        <v>3316</v>
      </c>
      <c r="H1429" s="1">
        <v>826.02</v>
      </c>
      <c r="J1429"/>
      <c r="K1429"/>
    </row>
    <row r="1430" spans="1:11" x14ac:dyDescent="0.3">
      <c r="A1430" t="s">
        <v>721</v>
      </c>
      <c r="B1430" t="s">
        <v>220</v>
      </c>
      <c r="C1430" t="s">
        <v>158</v>
      </c>
      <c r="D1430" t="s">
        <v>3317</v>
      </c>
      <c r="E1430" t="s">
        <v>3318</v>
      </c>
      <c r="G1430" s="1">
        <v>300</v>
      </c>
      <c r="H1430" s="1">
        <v>300</v>
      </c>
      <c r="J1430"/>
      <c r="K1430"/>
    </row>
    <row r="1431" spans="1:11" x14ac:dyDescent="0.3">
      <c r="A1431" t="s">
        <v>721</v>
      </c>
      <c r="B1431" t="s">
        <v>220</v>
      </c>
      <c r="C1431" t="s">
        <v>24</v>
      </c>
      <c r="D1431" t="s">
        <v>3319</v>
      </c>
      <c r="E1431" t="s">
        <v>3318</v>
      </c>
      <c r="G1431" s="1">
        <v>234</v>
      </c>
      <c r="H1431" s="1">
        <v>456.61</v>
      </c>
      <c r="J1431"/>
      <c r="K1431"/>
    </row>
    <row r="1432" spans="1:11" x14ac:dyDescent="0.3">
      <c r="A1432" t="s">
        <v>721</v>
      </c>
      <c r="B1432" t="s">
        <v>220</v>
      </c>
      <c r="C1432" t="s">
        <v>324</v>
      </c>
      <c r="D1432" t="s">
        <v>3320</v>
      </c>
      <c r="E1432" t="s">
        <v>3318</v>
      </c>
      <c r="H1432" s="1">
        <v>50.99</v>
      </c>
      <c r="J1432"/>
      <c r="K1432"/>
    </row>
    <row r="1433" spans="1:11" x14ac:dyDescent="0.3">
      <c r="A1433" t="s">
        <v>721</v>
      </c>
      <c r="B1433" t="s">
        <v>220</v>
      </c>
      <c r="C1433" t="s">
        <v>112</v>
      </c>
      <c r="D1433" t="s">
        <v>656</v>
      </c>
      <c r="E1433" t="s">
        <v>3318</v>
      </c>
      <c r="F1433" s="1">
        <v>18687</v>
      </c>
      <c r="G1433" s="1">
        <v>3442.65</v>
      </c>
      <c r="H1433" s="1">
        <v>9525.48</v>
      </c>
      <c r="J1433"/>
      <c r="K1433"/>
    </row>
    <row r="1434" spans="1:11" x14ac:dyDescent="0.3">
      <c r="A1434" t="s">
        <v>721</v>
      </c>
      <c r="B1434" t="s">
        <v>220</v>
      </c>
      <c r="C1434" t="s">
        <v>398</v>
      </c>
      <c r="D1434" t="s">
        <v>3321</v>
      </c>
      <c r="E1434" t="s">
        <v>3318</v>
      </c>
      <c r="F1434" s="1">
        <v>0</v>
      </c>
      <c r="J1434"/>
      <c r="K1434"/>
    </row>
    <row r="1435" spans="1:11" x14ac:dyDescent="0.3">
      <c r="A1435" t="s">
        <v>721</v>
      </c>
      <c r="B1435" t="s">
        <v>220</v>
      </c>
      <c r="C1435" t="s">
        <v>394</v>
      </c>
      <c r="D1435" t="s">
        <v>3322</v>
      </c>
      <c r="E1435" t="s">
        <v>3323</v>
      </c>
      <c r="G1435" s="1">
        <v>0</v>
      </c>
      <c r="J1435"/>
      <c r="K1435"/>
    </row>
    <row r="1436" spans="1:11" x14ac:dyDescent="0.3">
      <c r="A1436" t="s">
        <v>721</v>
      </c>
      <c r="B1436" t="s">
        <v>241</v>
      </c>
      <c r="C1436" t="s">
        <v>379</v>
      </c>
      <c r="D1436" t="s">
        <v>3326</v>
      </c>
      <c r="E1436" t="s">
        <v>3327</v>
      </c>
      <c r="F1436" s="1">
        <v>40.64</v>
      </c>
      <c r="G1436" s="1">
        <v>69.77</v>
      </c>
      <c r="H1436" s="1">
        <v>26.74</v>
      </c>
      <c r="J1436"/>
      <c r="K1436"/>
    </row>
    <row r="1437" spans="1:11" x14ac:dyDescent="0.3">
      <c r="A1437" t="s">
        <v>721</v>
      </c>
      <c r="B1437" t="s">
        <v>241</v>
      </c>
      <c r="C1437" t="s">
        <v>270</v>
      </c>
      <c r="D1437" t="s">
        <v>3328</v>
      </c>
      <c r="E1437" t="s">
        <v>3327</v>
      </c>
      <c r="F1437" s="1">
        <v>36</v>
      </c>
      <c r="J1437"/>
      <c r="K1437"/>
    </row>
    <row r="1438" spans="1:11" x14ac:dyDescent="0.3">
      <c r="A1438" t="s">
        <v>721</v>
      </c>
      <c r="B1438" t="s">
        <v>241</v>
      </c>
      <c r="C1438" t="s">
        <v>355</v>
      </c>
      <c r="D1438" t="s">
        <v>3329</v>
      </c>
      <c r="E1438" t="s">
        <v>3330</v>
      </c>
      <c r="H1438" s="1">
        <v>0</v>
      </c>
      <c r="J1438"/>
      <c r="K1438"/>
    </row>
    <row r="1439" spans="1:11" x14ac:dyDescent="0.3">
      <c r="A1439" t="s">
        <v>721</v>
      </c>
      <c r="B1439" t="s">
        <v>241</v>
      </c>
      <c r="C1439" t="s">
        <v>356</v>
      </c>
      <c r="D1439" t="s">
        <v>3331</v>
      </c>
      <c r="E1439" t="s">
        <v>3330</v>
      </c>
      <c r="F1439" s="1">
        <v>1184.6500000000001</v>
      </c>
      <c r="G1439" s="1">
        <v>341.12</v>
      </c>
      <c r="H1439" s="1">
        <v>90.4</v>
      </c>
      <c r="J1439"/>
      <c r="K1439"/>
    </row>
    <row r="1440" spans="1:11" x14ac:dyDescent="0.3">
      <c r="A1440" t="s">
        <v>721</v>
      </c>
      <c r="B1440" t="s">
        <v>241</v>
      </c>
      <c r="C1440" t="s">
        <v>271</v>
      </c>
      <c r="D1440" t="s">
        <v>3332</v>
      </c>
      <c r="E1440" t="s">
        <v>3330</v>
      </c>
      <c r="F1440" s="1">
        <v>1069.08</v>
      </c>
      <c r="G1440" s="1">
        <v>531.71</v>
      </c>
      <c r="H1440" s="1">
        <v>106.87</v>
      </c>
      <c r="J1440"/>
      <c r="K1440"/>
    </row>
    <row r="1441" spans="1:12" x14ac:dyDescent="0.3">
      <c r="A1441" t="s">
        <v>721</v>
      </c>
      <c r="B1441" t="s">
        <v>241</v>
      </c>
      <c r="C1441" t="s">
        <v>272</v>
      </c>
      <c r="D1441" t="s">
        <v>3333</v>
      </c>
      <c r="E1441" t="s">
        <v>3330</v>
      </c>
      <c r="F1441" s="1">
        <v>21.46</v>
      </c>
      <c r="J1441"/>
      <c r="K1441"/>
    </row>
    <row r="1442" spans="1:12" x14ac:dyDescent="0.3">
      <c r="A1442" t="s">
        <v>721</v>
      </c>
      <c r="B1442" t="s">
        <v>241</v>
      </c>
      <c r="C1442" t="s">
        <v>352</v>
      </c>
      <c r="D1442" t="s">
        <v>3334</v>
      </c>
      <c r="E1442" t="s">
        <v>3330</v>
      </c>
      <c r="F1442" s="1">
        <v>12847.14</v>
      </c>
      <c r="G1442" s="1">
        <v>9998.33</v>
      </c>
      <c r="H1442" s="1">
        <v>15373.64</v>
      </c>
      <c r="J1442"/>
      <c r="K1442"/>
      <c r="L1442"/>
    </row>
    <row r="1443" spans="1:12" x14ac:dyDescent="0.3">
      <c r="A1443" t="s">
        <v>721</v>
      </c>
      <c r="B1443" t="s">
        <v>241</v>
      </c>
      <c r="C1443" t="s">
        <v>273</v>
      </c>
      <c r="D1443" t="s">
        <v>3335</v>
      </c>
      <c r="E1443" t="s">
        <v>3330</v>
      </c>
      <c r="F1443" s="1">
        <v>106.7</v>
      </c>
      <c r="H1443" s="1">
        <v>378.75</v>
      </c>
      <c r="J1443"/>
      <c r="K1443"/>
      <c r="L1443"/>
    </row>
    <row r="1444" spans="1:12" x14ac:dyDescent="0.3">
      <c r="A1444" t="s">
        <v>721</v>
      </c>
      <c r="B1444" t="s">
        <v>241</v>
      </c>
      <c r="C1444" t="s">
        <v>333</v>
      </c>
      <c r="D1444" t="s">
        <v>3336</v>
      </c>
      <c r="E1444" t="s">
        <v>3330</v>
      </c>
      <c r="G1444" s="1">
        <v>47.97</v>
      </c>
      <c r="J1444"/>
      <c r="K1444"/>
      <c r="L1444"/>
    </row>
    <row r="1445" spans="1:12" x14ac:dyDescent="0.3">
      <c r="A1445" t="s">
        <v>721</v>
      </c>
      <c r="B1445" t="s">
        <v>241</v>
      </c>
      <c r="C1445" t="s">
        <v>274</v>
      </c>
      <c r="D1445" t="s">
        <v>3337</v>
      </c>
      <c r="E1445" t="s">
        <v>3330</v>
      </c>
      <c r="G1445" s="1">
        <v>49.99</v>
      </c>
      <c r="J1445"/>
      <c r="K1445"/>
      <c r="L1445"/>
    </row>
    <row r="1446" spans="1:12" x14ac:dyDescent="0.3">
      <c r="A1446" t="s">
        <v>721</v>
      </c>
      <c r="B1446" t="s">
        <v>241</v>
      </c>
      <c r="C1446" t="s">
        <v>275</v>
      </c>
      <c r="D1446" t="s">
        <v>3338</v>
      </c>
      <c r="E1446" t="s">
        <v>3330</v>
      </c>
      <c r="F1446" s="1">
        <v>13.99</v>
      </c>
      <c r="J1446"/>
      <c r="K1446"/>
      <c r="L1446"/>
    </row>
    <row r="1447" spans="1:12" x14ac:dyDescent="0.3">
      <c r="A1447" t="s">
        <v>721</v>
      </c>
      <c r="B1447" t="s">
        <v>241</v>
      </c>
      <c r="C1447" t="s">
        <v>310</v>
      </c>
      <c r="D1447" t="s">
        <v>3339</v>
      </c>
      <c r="E1447" t="s">
        <v>3330</v>
      </c>
      <c r="G1447" s="1">
        <v>1094.5</v>
      </c>
      <c r="J1447"/>
      <c r="K1447"/>
      <c r="L1447"/>
    </row>
    <row r="1448" spans="1:12" x14ac:dyDescent="0.3">
      <c r="A1448" t="s">
        <v>721</v>
      </c>
      <c r="B1448" t="s">
        <v>241</v>
      </c>
      <c r="C1448" t="s">
        <v>277</v>
      </c>
      <c r="D1448" t="s">
        <v>3340</v>
      </c>
      <c r="E1448" t="s">
        <v>3330</v>
      </c>
      <c r="F1448" s="1">
        <v>-0.1</v>
      </c>
      <c r="G1448" s="1">
        <v>0</v>
      </c>
      <c r="H1448" s="1">
        <v>200</v>
      </c>
      <c r="J1448"/>
      <c r="K1448"/>
      <c r="L1448"/>
    </row>
    <row r="1449" spans="1:12" x14ac:dyDescent="0.3">
      <c r="A1449" t="s">
        <v>721</v>
      </c>
      <c r="B1449" t="s">
        <v>241</v>
      </c>
      <c r="C1449" t="s">
        <v>302</v>
      </c>
      <c r="D1449" t="s">
        <v>3341</v>
      </c>
      <c r="E1449" t="s">
        <v>3330</v>
      </c>
      <c r="F1449" s="1">
        <v>61.95</v>
      </c>
      <c r="G1449" s="1">
        <v>108.69</v>
      </c>
      <c r="H1449" s="1">
        <v>25.95</v>
      </c>
      <c r="J1449"/>
      <c r="K1449"/>
      <c r="L1449"/>
    </row>
    <row r="1450" spans="1:12" x14ac:dyDescent="0.3">
      <c r="A1450" t="s">
        <v>721</v>
      </c>
      <c r="B1450" t="s">
        <v>241</v>
      </c>
      <c r="C1450" t="s">
        <v>364</v>
      </c>
      <c r="D1450" t="s">
        <v>3342</v>
      </c>
      <c r="E1450" t="s">
        <v>3330</v>
      </c>
      <c r="F1450" s="1">
        <v>129.03</v>
      </c>
      <c r="G1450" s="1">
        <v>139.9</v>
      </c>
      <c r="H1450" s="1">
        <v>128.74</v>
      </c>
      <c r="J1450"/>
      <c r="K1450"/>
      <c r="L1450"/>
    </row>
    <row r="1451" spans="1:12" x14ac:dyDescent="0.3">
      <c r="A1451" t="s">
        <v>721</v>
      </c>
      <c r="B1451" t="s">
        <v>241</v>
      </c>
      <c r="C1451" t="s">
        <v>360</v>
      </c>
      <c r="D1451" t="s">
        <v>3343</v>
      </c>
      <c r="E1451" t="s">
        <v>3330</v>
      </c>
      <c r="F1451" s="1">
        <v>367.35</v>
      </c>
      <c r="G1451" s="1">
        <v>230.02</v>
      </c>
      <c r="H1451" s="1">
        <v>43.97</v>
      </c>
      <c r="J1451"/>
      <c r="K1451"/>
      <c r="L1451"/>
    </row>
    <row r="1452" spans="1:12" x14ac:dyDescent="0.3">
      <c r="A1452" t="s">
        <v>721</v>
      </c>
      <c r="B1452" t="s">
        <v>241</v>
      </c>
      <c r="C1452" t="s">
        <v>16</v>
      </c>
      <c r="D1452" t="s">
        <v>688</v>
      </c>
      <c r="E1452" t="s">
        <v>3330</v>
      </c>
      <c r="F1452" s="1">
        <v>0</v>
      </c>
      <c r="G1452" s="1">
        <v>0</v>
      </c>
      <c r="H1452" s="1">
        <v>0</v>
      </c>
      <c r="J1452"/>
      <c r="K1452"/>
    </row>
    <row r="1453" spans="1:12" x14ac:dyDescent="0.3">
      <c r="A1453" t="s">
        <v>721</v>
      </c>
      <c r="B1453" t="s">
        <v>241</v>
      </c>
      <c r="C1453" t="s">
        <v>222</v>
      </c>
      <c r="D1453" t="s">
        <v>3344</v>
      </c>
      <c r="E1453" t="s">
        <v>3345</v>
      </c>
      <c r="F1453" s="1">
        <v>19.97</v>
      </c>
      <c r="G1453" s="1">
        <v>6.5</v>
      </c>
      <c r="H1453" s="1">
        <v>25.22</v>
      </c>
      <c r="J1453"/>
      <c r="K1453"/>
    </row>
    <row r="1454" spans="1:12" x14ac:dyDescent="0.3">
      <c r="A1454" t="s">
        <v>721</v>
      </c>
      <c r="B1454" t="s">
        <v>241</v>
      </c>
      <c r="C1454" t="s">
        <v>54</v>
      </c>
      <c r="D1454" t="s">
        <v>3346</v>
      </c>
      <c r="E1454" t="s">
        <v>3345</v>
      </c>
      <c r="F1454" s="1">
        <v>1152</v>
      </c>
      <c r="G1454" s="1">
        <v>1548</v>
      </c>
      <c r="H1454" s="1">
        <v>1419</v>
      </c>
      <c r="J1454"/>
      <c r="K1454"/>
    </row>
    <row r="1455" spans="1:12" x14ac:dyDescent="0.3">
      <c r="A1455" t="s">
        <v>721</v>
      </c>
      <c r="B1455" t="s">
        <v>241</v>
      </c>
      <c r="C1455" t="s">
        <v>337</v>
      </c>
      <c r="D1455" t="s">
        <v>3347</v>
      </c>
      <c r="E1455" t="s">
        <v>3345</v>
      </c>
      <c r="F1455" s="1">
        <v>8.4499999999999993</v>
      </c>
      <c r="J1455"/>
      <c r="K1455"/>
    </row>
    <row r="1456" spans="1:12" x14ac:dyDescent="0.3">
      <c r="A1456" t="s">
        <v>721</v>
      </c>
      <c r="B1456" t="s">
        <v>241</v>
      </c>
      <c r="C1456" t="s">
        <v>291</v>
      </c>
      <c r="D1456" t="s">
        <v>3348</v>
      </c>
      <c r="E1456" t="s">
        <v>3349</v>
      </c>
      <c r="H1456" s="1">
        <v>62.03</v>
      </c>
      <c r="J1456"/>
      <c r="K1456"/>
    </row>
    <row r="1457" spans="1:11" x14ac:dyDescent="0.3">
      <c r="A1457" t="s">
        <v>721</v>
      </c>
      <c r="B1457" t="s">
        <v>241</v>
      </c>
      <c r="C1457" t="s">
        <v>344</v>
      </c>
      <c r="D1457" t="s">
        <v>3350</v>
      </c>
      <c r="E1457" t="s">
        <v>3351</v>
      </c>
      <c r="H1457" s="1">
        <v>60</v>
      </c>
      <c r="J1457"/>
      <c r="K1457"/>
    </row>
    <row r="1458" spans="1:11" x14ac:dyDescent="0.3">
      <c r="A1458" t="s">
        <v>721</v>
      </c>
      <c r="B1458" t="s">
        <v>241</v>
      </c>
      <c r="C1458" t="s">
        <v>295</v>
      </c>
      <c r="D1458" t="s">
        <v>3352</v>
      </c>
      <c r="E1458" t="s">
        <v>3353</v>
      </c>
      <c r="F1458" s="1">
        <v>674.9</v>
      </c>
      <c r="H1458" s="1">
        <v>75</v>
      </c>
      <c r="J1458"/>
      <c r="K1458"/>
    </row>
    <row r="1459" spans="1:11" x14ac:dyDescent="0.3">
      <c r="A1459" t="s">
        <v>721</v>
      </c>
      <c r="B1459" t="s">
        <v>241</v>
      </c>
      <c r="C1459" t="s">
        <v>298</v>
      </c>
      <c r="D1459" t="s">
        <v>3354</v>
      </c>
      <c r="E1459" t="s">
        <v>3353</v>
      </c>
      <c r="F1459" s="1">
        <v>54.58</v>
      </c>
      <c r="J1459"/>
      <c r="K1459"/>
    </row>
    <row r="1460" spans="1:11" x14ac:dyDescent="0.3">
      <c r="A1460" t="s">
        <v>721</v>
      </c>
      <c r="B1460" t="s">
        <v>241</v>
      </c>
      <c r="C1460" t="s">
        <v>324</v>
      </c>
      <c r="D1460" t="s">
        <v>3355</v>
      </c>
      <c r="E1460" t="s">
        <v>3353</v>
      </c>
      <c r="F1460" s="1">
        <v>350</v>
      </c>
      <c r="H1460" s="1">
        <v>150</v>
      </c>
      <c r="J1460"/>
      <c r="K1460"/>
    </row>
    <row r="1461" spans="1:11" x14ac:dyDescent="0.3">
      <c r="A1461" t="s">
        <v>721</v>
      </c>
      <c r="B1461" t="s">
        <v>241</v>
      </c>
      <c r="C1461" t="s">
        <v>403</v>
      </c>
      <c r="D1461" t="s">
        <v>3356</v>
      </c>
      <c r="E1461" t="s">
        <v>3353</v>
      </c>
      <c r="H1461" s="1">
        <v>655</v>
      </c>
      <c r="J1461"/>
      <c r="K1461"/>
    </row>
    <row r="1462" spans="1:11" x14ac:dyDescent="0.3">
      <c r="A1462" t="s">
        <v>721</v>
      </c>
      <c r="B1462" t="s">
        <v>243</v>
      </c>
      <c r="C1462" t="s">
        <v>114</v>
      </c>
      <c r="D1462" t="s">
        <v>689</v>
      </c>
      <c r="E1462" t="s">
        <v>3368</v>
      </c>
      <c r="F1462" s="1">
        <v>11776</v>
      </c>
      <c r="G1462" s="1">
        <v>12600</v>
      </c>
      <c r="H1462" s="1">
        <v>9378.5</v>
      </c>
      <c r="J1462"/>
      <c r="K1462"/>
    </row>
    <row r="1463" spans="1:11" x14ac:dyDescent="0.3">
      <c r="A1463" t="s">
        <v>721</v>
      </c>
      <c r="B1463" t="s">
        <v>243</v>
      </c>
      <c r="C1463" t="s">
        <v>379</v>
      </c>
      <c r="D1463" t="s">
        <v>3369</v>
      </c>
      <c r="E1463" t="s">
        <v>3368</v>
      </c>
      <c r="F1463" s="1">
        <v>2486.61</v>
      </c>
      <c r="G1463" s="1">
        <v>12.75</v>
      </c>
      <c r="H1463" s="1">
        <v>1765.19</v>
      </c>
      <c r="J1463"/>
      <c r="K1463"/>
    </row>
    <row r="1464" spans="1:11" x14ac:dyDescent="0.3">
      <c r="A1464" t="s">
        <v>721</v>
      </c>
      <c r="B1464" t="s">
        <v>243</v>
      </c>
      <c r="C1464" t="s">
        <v>270</v>
      </c>
      <c r="D1464" t="s">
        <v>3370</v>
      </c>
      <c r="E1464" t="s">
        <v>3368</v>
      </c>
      <c r="G1464" s="1">
        <v>61.29</v>
      </c>
      <c r="J1464"/>
      <c r="K1464"/>
    </row>
    <row r="1465" spans="1:11" x14ac:dyDescent="0.3">
      <c r="A1465" t="s">
        <v>721</v>
      </c>
      <c r="B1465" t="s">
        <v>243</v>
      </c>
      <c r="C1465" t="s">
        <v>356</v>
      </c>
      <c r="D1465" t="s">
        <v>3371</v>
      </c>
      <c r="E1465" t="s">
        <v>3372</v>
      </c>
      <c r="F1465" s="1">
        <v>7616.94</v>
      </c>
      <c r="G1465" s="1">
        <v>2197.8000000000002</v>
      </c>
      <c r="H1465" s="1">
        <v>1380.48</v>
      </c>
      <c r="J1465"/>
      <c r="K1465"/>
    </row>
    <row r="1466" spans="1:11" x14ac:dyDescent="0.3">
      <c r="A1466" t="s">
        <v>721</v>
      </c>
      <c r="B1466" t="s">
        <v>243</v>
      </c>
      <c r="C1466" t="s">
        <v>271</v>
      </c>
      <c r="D1466" t="s">
        <v>3373</v>
      </c>
      <c r="E1466" t="s">
        <v>3372</v>
      </c>
      <c r="F1466" s="1">
        <v>3199.35</v>
      </c>
      <c r="G1466" s="1">
        <v>5116.66</v>
      </c>
      <c r="H1466" s="1">
        <v>8869.0499999999993</v>
      </c>
      <c r="J1466"/>
      <c r="K1466"/>
    </row>
    <row r="1467" spans="1:11" x14ac:dyDescent="0.3">
      <c r="A1467" t="s">
        <v>721</v>
      </c>
      <c r="B1467" t="s">
        <v>243</v>
      </c>
      <c r="C1467" t="s">
        <v>352</v>
      </c>
      <c r="D1467" t="s">
        <v>3374</v>
      </c>
      <c r="E1467" t="s">
        <v>3372</v>
      </c>
      <c r="F1467" s="1">
        <v>23.19</v>
      </c>
      <c r="J1467"/>
      <c r="K1467"/>
    </row>
    <row r="1468" spans="1:11" x14ac:dyDescent="0.3">
      <c r="A1468" t="s">
        <v>721</v>
      </c>
      <c r="B1468" t="s">
        <v>243</v>
      </c>
      <c r="C1468" t="s">
        <v>273</v>
      </c>
      <c r="D1468" t="s">
        <v>3375</v>
      </c>
      <c r="E1468" t="s">
        <v>3372</v>
      </c>
      <c r="F1468" s="1">
        <v>218.86</v>
      </c>
      <c r="J1468"/>
      <c r="K1468"/>
    </row>
    <row r="1469" spans="1:11" x14ac:dyDescent="0.3">
      <c r="A1469" t="s">
        <v>721</v>
      </c>
      <c r="B1469" t="s">
        <v>243</v>
      </c>
      <c r="C1469" t="s">
        <v>333</v>
      </c>
      <c r="D1469" t="s">
        <v>3376</v>
      </c>
      <c r="E1469" t="s">
        <v>3372</v>
      </c>
      <c r="F1469" s="1">
        <v>31.35</v>
      </c>
      <c r="J1469"/>
      <c r="K1469"/>
    </row>
    <row r="1470" spans="1:11" x14ac:dyDescent="0.3">
      <c r="A1470" t="s">
        <v>721</v>
      </c>
      <c r="B1470" t="s">
        <v>243</v>
      </c>
      <c r="C1470" t="s">
        <v>275</v>
      </c>
      <c r="D1470" t="s">
        <v>3377</v>
      </c>
      <c r="E1470" t="s">
        <v>3372</v>
      </c>
      <c r="F1470" s="1">
        <v>95.26</v>
      </c>
      <c r="G1470" s="1">
        <v>9.9600000000000009</v>
      </c>
      <c r="J1470"/>
      <c r="K1470"/>
    </row>
    <row r="1471" spans="1:11" x14ac:dyDescent="0.3">
      <c r="A1471" t="s">
        <v>721</v>
      </c>
      <c r="B1471" t="s">
        <v>243</v>
      </c>
      <c r="C1471" t="s">
        <v>277</v>
      </c>
      <c r="D1471" t="s">
        <v>3378</v>
      </c>
      <c r="E1471" t="s">
        <v>3372</v>
      </c>
      <c r="F1471" s="1">
        <v>0</v>
      </c>
      <c r="H1471" s="1">
        <v>0</v>
      </c>
      <c r="J1471"/>
      <c r="K1471"/>
    </row>
    <row r="1472" spans="1:11" x14ac:dyDescent="0.3">
      <c r="A1472" t="s">
        <v>721</v>
      </c>
      <c r="B1472" t="s">
        <v>243</v>
      </c>
      <c r="C1472" t="s">
        <v>404</v>
      </c>
      <c r="D1472" t="s">
        <v>3379</v>
      </c>
      <c r="E1472" t="s">
        <v>3372</v>
      </c>
      <c r="F1472" s="1">
        <v>0</v>
      </c>
      <c r="J1472"/>
      <c r="K1472"/>
    </row>
    <row r="1473" spans="1:12" x14ac:dyDescent="0.3">
      <c r="A1473" t="s">
        <v>721</v>
      </c>
      <c r="B1473" t="s">
        <v>243</v>
      </c>
      <c r="C1473" t="s">
        <v>364</v>
      </c>
      <c r="D1473" t="s">
        <v>3380</v>
      </c>
      <c r="E1473" t="s">
        <v>3372</v>
      </c>
      <c r="F1473" s="1">
        <v>38.15</v>
      </c>
      <c r="J1473"/>
      <c r="K1473"/>
    </row>
    <row r="1474" spans="1:12" x14ac:dyDescent="0.3">
      <c r="A1474" t="s">
        <v>721</v>
      </c>
      <c r="B1474" t="s">
        <v>243</v>
      </c>
      <c r="C1474" t="s">
        <v>360</v>
      </c>
      <c r="D1474" t="s">
        <v>3381</v>
      </c>
      <c r="E1474" t="s">
        <v>3372</v>
      </c>
      <c r="F1474" s="1">
        <v>348.86</v>
      </c>
      <c r="G1474" s="1">
        <v>264.62</v>
      </c>
      <c r="H1474" s="1">
        <v>557.04999999999995</v>
      </c>
      <c r="J1474"/>
      <c r="K1474"/>
    </row>
    <row r="1475" spans="1:12" x14ac:dyDescent="0.3">
      <c r="A1475" t="s">
        <v>721</v>
      </c>
      <c r="B1475" t="s">
        <v>243</v>
      </c>
      <c r="C1475" t="s">
        <v>16</v>
      </c>
      <c r="D1475" t="s">
        <v>690</v>
      </c>
      <c r="E1475" t="s">
        <v>3372</v>
      </c>
      <c r="F1475" s="1">
        <v>0</v>
      </c>
      <c r="G1475" s="1">
        <v>0</v>
      </c>
      <c r="H1475" s="1">
        <v>0</v>
      </c>
      <c r="J1475"/>
      <c r="K1475"/>
      <c r="L1475"/>
    </row>
    <row r="1476" spans="1:12" x14ac:dyDescent="0.3">
      <c r="A1476" t="s">
        <v>721</v>
      </c>
      <c r="B1476" t="s">
        <v>243</v>
      </c>
      <c r="C1476" t="s">
        <v>222</v>
      </c>
      <c r="D1476" t="s">
        <v>691</v>
      </c>
      <c r="E1476" t="s">
        <v>3382</v>
      </c>
      <c r="F1476" s="1">
        <v>23.06</v>
      </c>
      <c r="G1476" s="1">
        <v>16.75</v>
      </c>
      <c r="H1476" s="1">
        <v>97.84</v>
      </c>
      <c r="J1476"/>
      <c r="K1476"/>
      <c r="L1476"/>
    </row>
    <row r="1477" spans="1:12" x14ac:dyDescent="0.3">
      <c r="A1477" t="s">
        <v>721</v>
      </c>
      <c r="B1477" t="s">
        <v>243</v>
      </c>
      <c r="C1477" t="s">
        <v>365</v>
      </c>
      <c r="D1477" t="s">
        <v>3383</v>
      </c>
      <c r="E1477" t="s">
        <v>3382</v>
      </c>
      <c r="G1477" s="1">
        <v>35.729999999999997</v>
      </c>
      <c r="J1477"/>
      <c r="K1477"/>
      <c r="L1477"/>
    </row>
    <row r="1478" spans="1:12" x14ac:dyDescent="0.3">
      <c r="A1478" t="s">
        <v>721</v>
      </c>
      <c r="B1478" t="s">
        <v>243</v>
      </c>
      <c r="C1478" t="s">
        <v>313</v>
      </c>
      <c r="D1478" t="s">
        <v>3384</v>
      </c>
      <c r="E1478" t="s">
        <v>3382</v>
      </c>
      <c r="F1478" s="1">
        <v>672.3</v>
      </c>
      <c r="G1478" s="1">
        <v>386.48</v>
      </c>
      <c r="J1478"/>
      <c r="K1478"/>
      <c r="L1478"/>
    </row>
    <row r="1479" spans="1:12" x14ac:dyDescent="0.3">
      <c r="A1479" t="s">
        <v>721</v>
      </c>
      <c r="B1479" t="s">
        <v>243</v>
      </c>
      <c r="C1479" t="s">
        <v>282</v>
      </c>
      <c r="D1479" t="s">
        <v>3385</v>
      </c>
      <c r="E1479" t="s">
        <v>3386</v>
      </c>
      <c r="F1479" s="1">
        <v>60</v>
      </c>
      <c r="G1479" s="1">
        <v>480.75</v>
      </c>
      <c r="H1479" s="1">
        <v>2295.0300000000002</v>
      </c>
      <c r="J1479"/>
      <c r="K1479"/>
      <c r="L1479"/>
    </row>
    <row r="1480" spans="1:12" x14ac:dyDescent="0.3">
      <c r="A1480" t="s">
        <v>721</v>
      </c>
      <c r="B1480" t="s">
        <v>243</v>
      </c>
      <c r="C1480" t="s">
        <v>284</v>
      </c>
      <c r="D1480" t="s">
        <v>3387</v>
      </c>
      <c r="E1480" t="s">
        <v>3386</v>
      </c>
      <c r="F1480" s="1">
        <v>355.91</v>
      </c>
      <c r="H1480" s="1">
        <v>55.77</v>
      </c>
      <c r="J1480"/>
      <c r="K1480"/>
      <c r="L1480"/>
    </row>
    <row r="1481" spans="1:12" x14ac:dyDescent="0.3">
      <c r="A1481" t="s">
        <v>721</v>
      </c>
      <c r="B1481" t="s">
        <v>243</v>
      </c>
      <c r="C1481" t="s">
        <v>285</v>
      </c>
      <c r="D1481" t="s">
        <v>3388</v>
      </c>
      <c r="E1481" t="s">
        <v>3386</v>
      </c>
      <c r="F1481" s="1">
        <v>264.18</v>
      </c>
      <c r="G1481" s="1">
        <v>59.2</v>
      </c>
      <c r="J1481"/>
      <c r="K1481"/>
      <c r="L1481"/>
    </row>
    <row r="1482" spans="1:12" x14ac:dyDescent="0.3">
      <c r="A1482" t="s">
        <v>721</v>
      </c>
      <c r="B1482" t="s">
        <v>243</v>
      </c>
      <c r="C1482" t="s">
        <v>286</v>
      </c>
      <c r="D1482" t="s">
        <v>3389</v>
      </c>
      <c r="E1482" t="s">
        <v>3386</v>
      </c>
      <c r="F1482" s="1">
        <v>687.6</v>
      </c>
      <c r="G1482" s="1">
        <v>286.60000000000002</v>
      </c>
      <c r="H1482" s="1">
        <v>1103.3</v>
      </c>
      <c r="J1482"/>
      <c r="K1482"/>
      <c r="L1482"/>
    </row>
    <row r="1483" spans="1:12" x14ac:dyDescent="0.3">
      <c r="A1483" t="s">
        <v>721</v>
      </c>
      <c r="B1483" t="s">
        <v>243</v>
      </c>
      <c r="C1483" t="s">
        <v>287</v>
      </c>
      <c r="D1483" t="s">
        <v>3390</v>
      </c>
      <c r="E1483" t="s">
        <v>3386</v>
      </c>
      <c r="F1483" s="1">
        <v>311</v>
      </c>
      <c r="G1483" s="1">
        <v>411.52</v>
      </c>
      <c r="H1483" s="1">
        <v>39.5</v>
      </c>
      <c r="J1483"/>
      <c r="K1483"/>
      <c r="L1483"/>
    </row>
    <row r="1484" spans="1:12" x14ac:dyDescent="0.3">
      <c r="A1484" t="s">
        <v>721</v>
      </c>
      <c r="B1484" t="s">
        <v>243</v>
      </c>
      <c r="C1484" t="s">
        <v>288</v>
      </c>
      <c r="D1484" t="s">
        <v>3391</v>
      </c>
      <c r="E1484" t="s">
        <v>3386</v>
      </c>
      <c r="F1484" s="1">
        <v>23</v>
      </c>
      <c r="J1484"/>
      <c r="K1484"/>
    </row>
    <row r="1485" spans="1:12" x14ac:dyDescent="0.3">
      <c r="A1485" t="s">
        <v>721</v>
      </c>
      <c r="B1485" t="s">
        <v>243</v>
      </c>
      <c r="C1485" t="s">
        <v>289</v>
      </c>
      <c r="D1485" t="s">
        <v>3392</v>
      </c>
      <c r="E1485" t="s">
        <v>3386</v>
      </c>
      <c r="F1485" s="1">
        <v>365.25</v>
      </c>
      <c r="G1485" s="1">
        <v>212.48</v>
      </c>
      <c r="H1485" s="1">
        <v>658.59</v>
      </c>
      <c r="J1485"/>
      <c r="K1485"/>
    </row>
    <row r="1486" spans="1:12" x14ac:dyDescent="0.3">
      <c r="A1486" t="s">
        <v>721</v>
      </c>
      <c r="B1486" t="s">
        <v>243</v>
      </c>
      <c r="C1486" t="s">
        <v>321</v>
      </c>
      <c r="D1486" t="s">
        <v>3393</v>
      </c>
      <c r="E1486" t="s">
        <v>3386</v>
      </c>
      <c r="G1486" s="1">
        <v>397.21</v>
      </c>
      <c r="H1486" s="1">
        <v>915.86</v>
      </c>
      <c r="J1486"/>
      <c r="K1486"/>
    </row>
    <row r="1487" spans="1:12" x14ac:dyDescent="0.3">
      <c r="A1487" t="s">
        <v>721</v>
      </c>
      <c r="B1487" t="s">
        <v>243</v>
      </c>
      <c r="C1487" t="s">
        <v>375</v>
      </c>
      <c r="D1487" t="s">
        <v>3394</v>
      </c>
      <c r="E1487" t="s">
        <v>3386</v>
      </c>
      <c r="H1487" s="1">
        <v>7284</v>
      </c>
      <c r="J1487"/>
      <c r="K1487"/>
    </row>
    <row r="1488" spans="1:12" x14ac:dyDescent="0.3">
      <c r="A1488" t="s">
        <v>721</v>
      </c>
      <c r="B1488" t="s">
        <v>243</v>
      </c>
      <c r="C1488" t="s">
        <v>376</v>
      </c>
      <c r="D1488" t="s">
        <v>3395</v>
      </c>
      <c r="E1488" t="s">
        <v>3386</v>
      </c>
      <c r="G1488" s="1">
        <v>7384.78</v>
      </c>
      <c r="H1488" s="1">
        <v>-5943.8</v>
      </c>
      <c r="J1488"/>
      <c r="K1488"/>
    </row>
    <row r="1489" spans="1:11" x14ac:dyDescent="0.3">
      <c r="A1489" t="s">
        <v>721</v>
      </c>
      <c r="B1489" t="s">
        <v>243</v>
      </c>
      <c r="C1489" t="s">
        <v>291</v>
      </c>
      <c r="D1489" t="s">
        <v>3396</v>
      </c>
      <c r="E1489" t="s">
        <v>3386</v>
      </c>
      <c r="G1489" s="1">
        <v>10802.27</v>
      </c>
      <c r="H1489" s="1">
        <v>20056.740000000002</v>
      </c>
      <c r="J1489"/>
      <c r="K1489"/>
    </row>
    <row r="1490" spans="1:11" x14ac:dyDescent="0.3">
      <c r="A1490" t="s">
        <v>721</v>
      </c>
      <c r="B1490" t="s">
        <v>243</v>
      </c>
      <c r="C1490" t="s">
        <v>383</v>
      </c>
      <c r="D1490" t="s">
        <v>3397</v>
      </c>
      <c r="E1490" t="s">
        <v>3386</v>
      </c>
      <c r="G1490" s="1">
        <v>2536.25</v>
      </c>
      <c r="H1490" s="1">
        <v>4653.9399999999996</v>
      </c>
      <c r="J1490"/>
      <c r="K1490"/>
    </row>
    <row r="1491" spans="1:11" x14ac:dyDescent="0.3">
      <c r="A1491" t="s">
        <v>721</v>
      </c>
      <c r="B1491" t="s">
        <v>243</v>
      </c>
      <c r="C1491" t="s">
        <v>293</v>
      </c>
      <c r="D1491" t="s">
        <v>3398</v>
      </c>
      <c r="E1491" t="s">
        <v>3386</v>
      </c>
      <c r="F1491" s="1">
        <v>4289.5</v>
      </c>
      <c r="G1491" s="1">
        <v>5329.26</v>
      </c>
      <c r="H1491" s="1">
        <v>2400.91</v>
      </c>
      <c r="J1491"/>
      <c r="K1491"/>
    </row>
    <row r="1492" spans="1:11" x14ac:dyDescent="0.3">
      <c r="A1492" t="s">
        <v>721</v>
      </c>
      <c r="B1492" t="s">
        <v>243</v>
      </c>
      <c r="C1492" t="s">
        <v>294</v>
      </c>
      <c r="D1492" t="s">
        <v>3399</v>
      </c>
      <c r="E1492" t="s">
        <v>3386</v>
      </c>
      <c r="F1492" s="1">
        <v>17088.62</v>
      </c>
      <c r="J1492"/>
      <c r="K1492"/>
    </row>
    <row r="1493" spans="1:11" x14ac:dyDescent="0.3">
      <c r="A1493" t="s">
        <v>721</v>
      </c>
      <c r="B1493" t="s">
        <v>243</v>
      </c>
      <c r="C1493" t="s">
        <v>20</v>
      </c>
      <c r="D1493" t="s">
        <v>692</v>
      </c>
      <c r="E1493" t="s">
        <v>3386</v>
      </c>
      <c r="F1493" s="1">
        <v>0</v>
      </c>
      <c r="G1493" s="1">
        <v>0</v>
      </c>
      <c r="H1493" s="1">
        <v>0</v>
      </c>
      <c r="J1493"/>
      <c r="K1493"/>
    </row>
    <row r="1494" spans="1:11" x14ac:dyDescent="0.3">
      <c r="A1494" t="s">
        <v>721</v>
      </c>
      <c r="B1494" t="s">
        <v>243</v>
      </c>
      <c r="C1494" t="s">
        <v>346</v>
      </c>
      <c r="D1494" t="s">
        <v>3400</v>
      </c>
      <c r="E1494" t="s">
        <v>3401</v>
      </c>
      <c r="H1494" s="1">
        <v>205.42</v>
      </c>
      <c r="J1494"/>
      <c r="K1494"/>
    </row>
    <row r="1495" spans="1:11" x14ac:dyDescent="0.3">
      <c r="A1495" t="s">
        <v>721</v>
      </c>
      <c r="B1495" t="s">
        <v>243</v>
      </c>
      <c r="C1495" t="s">
        <v>158</v>
      </c>
      <c r="D1495" t="s">
        <v>3402</v>
      </c>
      <c r="E1495" t="s">
        <v>3403</v>
      </c>
      <c r="F1495" s="1">
        <v>165</v>
      </c>
      <c r="H1495" s="1">
        <v>175</v>
      </c>
      <c r="J1495"/>
      <c r="K1495"/>
    </row>
    <row r="1496" spans="1:11" x14ac:dyDescent="0.3">
      <c r="A1496" t="s">
        <v>721</v>
      </c>
      <c r="B1496" t="s">
        <v>243</v>
      </c>
      <c r="C1496" t="s">
        <v>295</v>
      </c>
      <c r="D1496" t="s">
        <v>3404</v>
      </c>
      <c r="E1496" t="s">
        <v>3403</v>
      </c>
      <c r="F1496" s="1">
        <v>1125</v>
      </c>
      <c r="G1496" s="1">
        <v>1125</v>
      </c>
      <c r="H1496" s="1">
        <v>850</v>
      </c>
      <c r="J1496"/>
      <c r="K1496"/>
    </row>
    <row r="1497" spans="1:11" x14ac:dyDescent="0.3">
      <c r="A1497" t="s">
        <v>721</v>
      </c>
      <c r="B1497" t="s">
        <v>243</v>
      </c>
      <c r="C1497" t="s">
        <v>385</v>
      </c>
      <c r="D1497" t="s">
        <v>3405</v>
      </c>
      <c r="E1497" t="s">
        <v>3403</v>
      </c>
      <c r="H1497" s="1">
        <v>1090</v>
      </c>
      <c r="J1497"/>
      <c r="K1497"/>
    </row>
    <row r="1498" spans="1:11" x14ac:dyDescent="0.3">
      <c r="A1498" t="s">
        <v>721</v>
      </c>
      <c r="B1498" t="s">
        <v>243</v>
      </c>
      <c r="C1498" t="s">
        <v>24</v>
      </c>
      <c r="D1498" t="s">
        <v>3406</v>
      </c>
      <c r="E1498" t="s">
        <v>3403</v>
      </c>
      <c r="F1498" s="1">
        <v>400.55</v>
      </c>
      <c r="G1498" s="1">
        <v>378.93</v>
      </c>
      <c r="H1498" s="1">
        <v>95.43</v>
      </c>
      <c r="J1498"/>
      <c r="K1498"/>
    </row>
    <row r="1499" spans="1:11" x14ac:dyDescent="0.3">
      <c r="A1499" t="s">
        <v>721</v>
      </c>
      <c r="B1499" t="s">
        <v>243</v>
      </c>
      <c r="C1499" t="s">
        <v>298</v>
      </c>
      <c r="D1499" t="s">
        <v>3407</v>
      </c>
      <c r="E1499" t="s">
        <v>3403</v>
      </c>
      <c r="F1499" s="1">
        <v>491</v>
      </c>
      <c r="J1499"/>
      <c r="K1499"/>
    </row>
    <row r="1500" spans="1:11" x14ac:dyDescent="0.3">
      <c r="A1500" t="s">
        <v>721</v>
      </c>
      <c r="B1500" t="s">
        <v>243</v>
      </c>
      <c r="C1500" t="s">
        <v>306</v>
      </c>
      <c r="D1500" t="s">
        <v>3408</v>
      </c>
      <c r="E1500" t="s">
        <v>3403</v>
      </c>
      <c r="G1500" s="1">
        <v>2510.16</v>
      </c>
      <c r="J1500"/>
      <c r="K1500"/>
    </row>
    <row r="1501" spans="1:11" x14ac:dyDescent="0.3">
      <c r="A1501" t="s">
        <v>721</v>
      </c>
      <c r="B1501" t="s">
        <v>243</v>
      </c>
      <c r="C1501" t="s">
        <v>112</v>
      </c>
      <c r="D1501" t="s">
        <v>693</v>
      </c>
      <c r="E1501" t="s">
        <v>3403</v>
      </c>
      <c r="F1501" s="1">
        <v>8045.48</v>
      </c>
      <c r="G1501" s="1">
        <v>5420</v>
      </c>
      <c r="H1501" s="1">
        <v>5025</v>
      </c>
      <c r="J1501"/>
      <c r="K1501"/>
    </row>
    <row r="1502" spans="1:11" x14ac:dyDescent="0.3">
      <c r="A1502" t="s">
        <v>721</v>
      </c>
      <c r="B1502" t="s">
        <v>243</v>
      </c>
      <c r="C1502" t="s">
        <v>28</v>
      </c>
      <c r="D1502" t="s">
        <v>694</v>
      </c>
      <c r="E1502" t="s">
        <v>3403</v>
      </c>
      <c r="F1502" s="1">
        <v>0</v>
      </c>
      <c r="G1502" s="1">
        <v>0</v>
      </c>
      <c r="H1502" s="1">
        <v>0</v>
      </c>
      <c r="J1502"/>
      <c r="K1502"/>
    </row>
    <row r="1503" spans="1:11" x14ac:dyDescent="0.3">
      <c r="A1503" t="s">
        <v>721</v>
      </c>
      <c r="B1503" t="s">
        <v>249</v>
      </c>
      <c r="C1503" t="s">
        <v>114</v>
      </c>
      <c r="D1503" t="s">
        <v>699</v>
      </c>
      <c r="E1503" t="s">
        <v>3420</v>
      </c>
      <c r="F1503" s="1">
        <v>9420.01</v>
      </c>
      <c r="G1503" s="1">
        <v>8604.2000000000007</v>
      </c>
      <c r="H1503" s="1">
        <v>10210</v>
      </c>
      <c r="J1503"/>
      <c r="K1503"/>
    </row>
    <row r="1504" spans="1:11" x14ac:dyDescent="0.3">
      <c r="A1504" t="s">
        <v>721</v>
      </c>
      <c r="B1504" t="s">
        <v>249</v>
      </c>
      <c r="C1504" t="s">
        <v>379</v>
      </c>
      <c r="D1504" t="s">
        <v>3421</v>
      </c>
      <c r="E1504" t="s">
        <v>3420</v>
      </c>
      <c r="F1504" s="1">
        <v>4708.7</v>
      </c>
      <c r="G1504" s="1">
        <v>5751</v>
      </c>
      <c r="H1504" s="1">
        <v>441.41</v>
      </c>
      <c r="J1504"/>
      <c r="K1504"/>
    </row>
    <row r="1505" spans="1:11" x14ac:dyDescent="0.3">
      <c r="A1505" t="s">
        <v>721</v>
      </c>
      <c r="B1505" t="s">
        <v>249</v>
      </c>
      <c r="C1505" t="s">
        <v>270</v>
      </c>
      <c r="D1505" t="s">
        <v>3422</v>
      </c>
      <c r="E1505" t="s">
        <v>3420</v>
      </c>
      <c r="G1505" s="1">
        <v>41.02</v>
      </c>
      <c r="J1505"/>
      <c r="K1505"/>
    </row>
    <row r="1506" spans="1:11" x14ac:dyDescent="0.3">
      <c r="A1506" t="s">
        <v>721</v>
      </c>
      <c r="B1506" t="s">
        <v>249</v>
      </c>
      <c r="C1506" t="s">
        <v>356</v>
      </c>
      <c r="D1506" t="s">
        <v>3423</v>
      </c>
      <c r="E1506" t="s">
        <v>3424</v>
      </c>
      <c r="F1506" s="1">
        <v>4221.71</v>
      </c>
      <c r="G1506" s="1">
        <v>1558.24</v>
      </c>
      <c r="H1506" s="1">
        <v>1075.3699999999999</v>
      </c>
      <c r="J1506"/>
      <c r="K1506"/>
    </row>
    <row r="1507" spans="1:11" x14ac:dyDescent="0.3">
      <c r="A1507" t="s">
        <v>721</v>
      </c>
      <c r="B1507" t="s">
        <v>249</v>
      </c>
      <c r="C1507" t="s">
        <v>271</v>
      </c>
      <c r="D1507" t="s">
        <v>3425</v>
      </c>
      <c r="E1507" t="s">
        <v>3424</v>
      </c>
      <c r="F1507" s="1">
        <v>3555.46</v>
      </c>
      <c r="G1507" s="1">
        <v>750.11</v>
      </c>
      <c r="H1507" s="1">
        <v>-6.13</v>
      </c>
      <c r="J1507"/>
      <c r="K1507"/>
    </row>
    <row r="1508" spans="1:11" x14ac:dyDescent="0.3">
      <c r="A1508" t="s">
        <v>721</v>
      </c>
      <c r="B1508" t="s">
        <v>249</v>
      </c>
      <c r="C1508" t="s">
        <v>332</v>
      </c>
      <c r="D1508" t="s">
        <v>3426</v>
      </c>
      <c r="E1508" t="s">
        <v>3424</v>
      </c>
      <c r="G1508" s="1">
        <v>321.22000000000003</v>
      </c>
      <c r="H1508" s="1">
        <v>283.87</v>
      </c>
      <c r="J1508"/>
      <c r="K1508"/>
    </row>
    <row r="1509" spans="1:11" x14ac:dyDescent="0.3">
      <c r="A1509" t="s">
        <v>721</v>
      </c>
      <c r="B1509" t="s">
        <v>249</v>
      </c>
      <c r="C1509" t="s">
        <v>333</v>
      </c>
      <c r="D1509" t="s">
        <v>3427</v>
      </c>
      <c r="E1509" t="s">
        <v>3424</v>
      </c>
      <c r="F1509" s="1">
        <v>13.37</v>
      </c>
      <c r="J1509"/>
      <c r="K1509"/>
    </row>
    <row r="1510" spans="1:11" x14ac:dyDescent="0.3">
      <c r="A1510" t="s">
        <v>721</v>
      </c>
      <c r="B1510" t="s">
        <v>249</v>
      </c>
      <c r="C1510" t="s">
        <v>275</v>
      </c>
      <c r="D1510" t="s">
        <v>3428</v>
      </c>
      <c r="E1510" t="s">
        <v>3424</v>
      </c>
      <c r="F1510" s="1">
        <v>111.42</v>
      </c>
      <c r="G1510" s="1">
        <v>60.79</v>
      </c>
      <c r="H1510" s="1">
        <v>20.98</v>
      </c>
      <c r="J1510"/>
      <c r="K1510"/>
    </row>
    <row r="1511" spans="1:11" x14ac:dyDescent="0.3">
      <c r="A1511" t="s">
        <v>721</v>
      </c>
      <c r="B1511" t="s">
        <v>249</v>
      </c>
      <c r="C1511" t="s">
        <v>276</v>
      </c>
      <c r="D1511" t="s">
        <v>3429</v>
      </c>
      <c r="E1511" t="s">
        <v>3424</v>
      </c>
      <c r="F1511" s="1">
        <v>1354.14</v>
      </c>
      <c r="G1511" s="1">
        <v>41.99</v>
      </c>
      <c r="J1511"/>
      <c r="K1511"/>
    </row>
    <row r="1512" spans="1:11" x14ac:dyDescent="0.3">
      <c r="A1512" t="s">
        <v>721</v>
      </c>
      <c r="B1512" t="s">
        <v>249</v>
      </c>
      <c r="C1512" t="s">
        <v>310</v>
      </c>
      <c r="D1512" t="s">
        <v>3430</v>
      </c>
      <c r="E1512" t="s">
        <v>3424</v>
      </c>
      <c r="F1512" s="1">
        <v>83.06</v>
      </c>
      <c r="G1512" s="1">
        <v>2250</v>
      </c>
      <c r="J1512"/>
      <c r="K1512"/>
    </row>
    <row r="1513" spans="1:11" x14ac:dyDescent="0.3">
      <c r="A1513" t="s">
        <v>721</v>
      </c>
      <c r="B1513" t="s">
        <v>249</v>
      </c>
      <c r="C1513" t="s">
        <v>277</v>
      </c>
      <c r="D1513" t="s">
        <v>3431</v>
      </c>
      <c r="E1513" t="s">
        <v>3424</v>
      </c>
      <c r="F1513" s="1">
        <v>78.010000000000005</v>
      </c>
      <c r="G1513" s="1">
        <v>119.71</v>
      </c>
      <c r="H1513" s="1">
        <v>336.78</v>
      </c>
      <c r="J1513"/>
      <c r="K1513"/>
    </row>
    <row r="1514" spans="1:11" x14ac:dyDescent="0.3">
      <c r="A1514" t="s">
        <v>721</v>
      </c>
      <c r="B1514" t="s">
        <v>249</v>
      </c>
      <c r="C1514" t="s">
        <v>364</v>
      </c>
      <c r="D1514" t="s">
        <v>3432</v>
      </c>
      <c r="E1514" t="s">
        <v>3424</v>
      </c>
      <c r="F1514" s="1">
        <v>76.5</v>
      </c>
      <c r="J1514"/>
      <c r="K1514"/>
    </row>
    <row r="1515" spans="1:11" x14ac:dyDescent="0.3">
      <c r="A1515" t="s">
        <v>721</v>
      </c>
      <c r="B1515" t="s">
        <v>249</v>
      </c>
      <c r="C1515" t="s">
        <v>360</v>
      </c>
      <c r="D1515" t="s">
        <v>3433</v>
      </c>
      <c r="E1515" t="s">
        <v>3424</v>
      </c>
      <c r="F1515" s="1">
        <v>984.08</v>
      </c>
      <c r="G1515" s="1">
        <v>297.61</v>
      </c>
      <c r="H1515" s="1">
        <v>1119.1199999999999</v>
      </c>
      <c r="J1515"/>
      <c r="K1515"/>
    </row>
    <row r="1516" spans="1:11" x14ac:dyDescent="0.3">
      <c r="A1516" t="s">
        <v>721</v>
      </c>
      <c r="B1516" t="s">
        <v>249</v>
      </c>
      <c r="C1516" t="s">
        <v>16</v>
      </c>
      <c r="D1516" t="s">
        <v>700</v>
      </c>
      <c r="E1516" t="s">
        <v>3424</v>
      </c>
      <c r="F1516" s="1">
        <v>0</v>
      </c>
      <c r="G1516" s="1">
        <v>0</v>
      </c>
      <c r="H1516" s="1">
        <v>0</v>
      </c>
      <c r="J1516"/>
      <c r="K1516"/>
    </row>
    <row r="1517" spans="1:11" x14ac:dyDescent="0.3">
      <c r="A1517" t="s">
        <v>721</v>
      </c>
      <c r="B1517" t="s">
        <v>249</v>
      </c>
      <c r="C1517" t="s">
        <v>361</v>
      </c>
      <c r="D1517" t="s">
        <v>3434</v>
      </c>
      <c r="E1517" t="s">
        <v>3435</v>
      </c>
      <c r="F1517" s="1">
        <v>0.16</v>
      </c>
      <c r="J1517"/>
      <c r="K1517"/>
    </row>
    <row r="1518" spans="1:11" x14ac:dyDescent="0.3">
      <c r="A1518" t="s">
        <v>721</v>
      </c>
      <c r="B1518" t="s">
        <v>249</v>
      </c>
      <c r="C1518" t="s">
        <v>222</v>
      </c>
      <c r="D1518" t="s">
        <v>3436</v>
      </c>
      <c r="E1518" t="s">
        <v>3435</v>
      </c>
      <c r="F1518" s="1">
        <v>231.62</v>
      </c>
      <c r="G1518" s="1">
        <v>337.74</v>
      </c>
      <c r="H1518" s="1">
        <v>172.87</v>
      </c>
      <c r="J1518"/>
      <c r="K1518"/>
    </row>
    <row r="1519" spans="1:11" x14ac:dyDescent="0.3">
      <c r="A1519" t="s">
        <v>721</v>
      </c>
      <c r="B1519" t="s">
        <v>249</v>
      </c>
      <c r="C1519" t="s">
        <v>313</v>
      </c>
      <c r="D1519" t="s">
        <v>3437</v>
      </c>
      <c r="E1519" t="s">
        <v>3435</v>
      </c>
      <c r="F1519" s="1">
        <v>1850.6</v>
      </c>
      <c r="G1519" s="1">
        <v>837.1</v>
      </c>
      <c r="H1519" s="1">
        <v>-292.37</v>
      </c>
      <c r="J1519"/>
      <c r="K1519"/>
    </row>
    <row r="1520" spans="1:11" x14ac:dyDescent="0.3">
      <c r="A1520" t="s">
        <v>721</v>
      </c>
      <c r="B1520" t="s">
        <v>249</v>
      </c>
      <c r="C1520" t="s">
        <v>18</v>
      </c>
      <c r="D1520" t="s">
        <v>701</v>
      </c>
      <c r="E1520" t="s">
        <v>3435</v>
      </c>
      <c r="F1520" s="1">
        <v>0</v>
      </c>
      <c r="G1520" s="1">
        <v>0</v>
      </c>
      <c r="H1520" s="1">
        <v>0</v>
      </c>
      <c r="J1520"/>
      <c r="K1520"/>
    </row>
    <row r="1521" spans="1:12" x14ac:dyDescent="0.3">
      <c r="A1521" t="s">
        <v>721</v>
      </c>
      <c r="B1521" t="s">
        <v>249</v>
      </c>
      <c r="C1521" t="s">
        <v>54</v>
      </c>
      <c r="D1521" t="s">
        <v>3438</v>
      </c>
      <c r="E1521" t="s">
        <v>3435</v>
      </c>
      <c r="F1521" s="1">
        <v>384</v>
      </c>
      <c r="G1521" s="1">
        <v>396</v>
      </c>
      <c r="H1521" s="1">
        <v>363</v>
      </c>
      <c r="J1521"/>
      <c r="K1521"/>
    </row>
    <row r="1522" spans="1:12" x14ac:dyDescent="0.3">
      <c r="A1522" t="s">
        <v>721</v>
      </c>
      <c r="B1522" t="s">
        <v>249</v>
      </c>
      <c r="C1522" t="s">
        <v>337</v>
      </c>
      <c r="D1522" t="s">
        <v>3439</v>
      </c>
      <c r="E1522" t="s">
        <v>3435</v>
      </c>
      <c r="F1522" s="1">
        <v>4.96</v>
      </c>
      <c r="J1522"/>
      <c r="K1522"/>
    </row>
    <row r="1523" spans="1:12" x14ac:dyDescent="0.3">
      <c r="A1523" t="s">
        <v>721</v>
      </c>
      <c r="B1523" t="s">
        <v>249</v>
      </c>
      <c r="C1523" t="s">
        <v>281</v>
      </c>
      <c r="D1523" t="s">
        <v>3440</v>
      </c>
      <c r="E1523" t="s">
        <v>3441</v>
      </c>
      <c r="F1523" s="1">
        <v>891.11</v>
      </c>
      <c r="G1523" s="1">
        <v>268.88</v>
      </c>
      <c r="J1523"/>
      <c r="K1523"/>
      <c r="L1523"/>
    </row>
    <row r="1524" spans="1:12" x14ac:dyDescent="0.3">
      <c r="A1524" t="s">
        <v>721</v>
      </c>
      <c r="B1524" t="s">
        <v>249</v>
      </c>
      <c r="C1524" t="s">
        <v>282</v>
      </c>
      <c r="D1524" t="s">
        <v>3442</v>
      </c>
      <c r="E1524" t="s">
        <v>3441</v>
      </c>
      <c r="F1524" s="1">
        <v>2433.19</v>
      </c>
      <c r="G1524" s="1">
        <v>3928.87</v>
      </c>
      <c r="H1524" s="1">
        <v>2631.95</v>
      </c>
      <c r="J1524"/>
      <c r="K1524"/>
      <c r="L1524"/>
    </row>
    <row r="1525" spans="1:12" x14ac:dyDescent="0.3">
      <c r="A1525" t="s">
        <v>721</v>
      </c>
      <c r="B1525" t="s">
        <v>249</v>
      </c>
      <c r="C1525" t="s">
        <v>283</v>
      </c>
      <c r="D1525" t="s">
        <v>3443</v>
      </c>
      <c r="E1525" t="s">
        <v>3441</v>
      </c>
      <c r="F1525" s="1">
        <v>131</v>
      </c>
      <c r="G1525" s="1">
        <v>12</v>
      </c>
      <c r="H1525" s="1">
        <v>37.5</v>
      </c>
      <c r="J1525"/>
      <c r="K1525"/>
      <c r="L1525"/>
    </row>
    <row r="1526" spans="1:12" x14ac:dyDescent="0.3">
      <c r="A1526" t="s">
        <v>721</v>
      </c>
      <c r="B1526" t="s">
        <v>249</v>
      </c>
      <c r="C1526" t="s">
        <v>284</v>
      </c>
      <c r="D1526" t="s">
        <v>3444</v>
      </c>
      <c r="E1526" t="s">
        <v>3441</v>
      </c>
      <c r="F1526" s="1">
        <v>1184.47</v>
      </c>
      <c r="G1526" s="1">
        <v>778.9</v>
      </c>
      <c r="H1526" s="1">
        <v>405.25</v>
      </c>
      <c r="J1526"/>
      <c r="K1526"/>
      <c r="L1526"/>
    </row>
    <row r="1527" spans="1:12" x14ac:dyDescent="0.3">
      <c r="A1527" t="s">
        <v>721</v>
      </c>
      <c r="B1527" t="s">
        <v>249</v>
      </c>
      <c r="C1527" t="s">
        <v>359</v>
      </c>
      <c r="D1527" t="s">
        <v>3445</v>
      </c>
      <c r="E1527" t="s">
        <v>3441</v>
      </c>
      <c r="F1527" s="1">
        <v>-43.11</v>
      </c>
      <c r="J1527"/>
      <c r="K1527"/>
      <c r="L1527"/>
    </row>
    <row r="1528" spans="1:12" x14ac:dyDescent="0.3">
      <c r="A1528" t="s">
        <v>721</v>
      </c>
      <c r="B1528" t="s">
        <v>249</v>
      </c>
      <c r="C1528" t="s">
        <v>285</v>
      </c>
      <c r="D1528" t="s">
        <v>3446</v>
      </c>
      <c r="E1528" t="s">
        <v>3441</v>
      </c>
      <c r="G1528" s="1">
        <v>259.89</v>
      </c>
      <c r="J1528"/>
      <c r="K1528"/>
      <c r="L1528"/>
    </row>
    <row r="1529" spans="1:12" x14ac:dyDescent="0.3">
      <c r="A1529" t="s">
        <v>721</v>
      </c>
      <c r="B1529" t="s">
        <v>249</v>
      </c>
      <c r="C1529" t="s">
        <v>286</v>
      </c>
      <c r="D1529" t="s">
        <v>3447</v>
      </c>
      <c r="E1529" t="s">
        <v>3441</v>
      </c>
      <c r="F1529" s="1">
        <v>1546.98</v>
      </c>
      <c r="G1529" s="1">
        <v>2917.69</v>
      </c>
      <c r="H1529" s="1">
        <v>912</v>
      </c>
      <c r="J1529"/>
      <c r="K1529"/>
      <c r="L1529"/>
    </row>
    <row r="1530" spans="1:12" x14ac:dyDescent="0.3">
      <c r="A1530" t="s">
        <v>721</v>
      </c>
      <c r="B1530" t="s">
        <v>249</v>
      </c>
      <c r="C1530" t="s">
        <v>287</v>
      </c>
      <c r="D1530" t="s">
        <v>3448</v>
      </c>
      <c r="E1530" t="s">
        <v>3441</v>
      </c>
      <c r="F1530" s="1">
        <v>56</v>
      </c>
      <c r="G1530" s="1">
        <v>598</v>
      </c>
      <c r="H1530" s="1">
        <v>400</v>
      </c>
      <c r="J1530"/>
      <c r="K1530"/>
      <c r="L1530"/>
    </row>
    <row r="1531" spans="1:12" x14ac:dyDescent="0.3">
      <c r="A1531" t="s">
        <v>721</v>
      </c>
      <c r="B1531" t="s">
        <v>249</v>
      </c>
      <c r="C1531" t="s">
        <v>288</v>
      </c>
      <c r="D1531" t="s">
        <v>3449</v>
      </c>
      <c r="E1531" t="s">
        <v>3441</v>
      </c>
      <c r="G1531" s="1">
        <v>23</v>
      </c>
      <c r="J1531"/>
      <c r="K1531"/>
      <c r="L1531"/>
    </row>
    <row r="1532" spans="1:12" x14ac:dyDescent="0.3">
      <c r="A1532" t="s">
        <v>721</v>
      </c>
      <c r="B1532" t="s">
        <v>249</v>
      </c>
      <c r="C1532" t="s">
        <v>289</v>
      </c>
      <c r="D1532" t="s">
        <v>3450</v>
      </c>
      <c r="E1532" t="s">
        <v>3441</v>
      </c>
      <c r="F1532" s="1">
        <v>323.7</v>
      </c>
      <c r="G1532" s="1">
        <v>1749.97</v>
      </c>
      <c r="H1532" s="1">
        <v>218.16</v>
      </c>
      <c r="J1532"/>
      <c r="K1532"/>
      <c r="L1532"/>
    </row>
    <row r="1533" spans="1:12" x14ac:dyDescent="0.3">
      <c r="A1533" t="s">
        <v>721</v>
      </c>
      <c r="B1533" t="s">
        <v>249</v>
      </c>
      <c r="C1533" t="s">
        <v>321</v>
      </c>
      <c r="D1533" t="s">
        <v>3451</v>
      </c>
      <c r="E1533" t="s">
        <v>3441</v>
      </c>
      <c r="F1533" s="1">
        <v>235.82</v>
      </c>
      <c r="G1533" s="1">
        <v>2556.85</v>
      </c>
      <c r="H1533" s="1">
        <v>1936.63</v>
      </c>
      <c r="J1533"/>
      <c r="K1533"/>
    </row>
    <row r="1534" spans="1:12" x14ac:dyDescent="0.3">
      <c r="A1534" t="s">
        <v>721</v>
      </c>
      <c r="B1534" t="s">
        <v>249</v>
      </c>
      <c r="C1534" t="s">
        <v>375</v>
      </c>
      <c r="D1534" t="s">
        <v>3452</v>
      </c>
      <c r="E1534" t="s">
        <v>3441</v>
      </c>
      <c r="G1534" s="1">
        <v>5542.91</v>
      </c>
      <c r="H1534" s="1">
        <v>2850.98</v>
      </c>
      <c r="J1534"/>
      <c r="K1534"/>
    </row>
    <row r="1535" spans="1:12" x14ac:dyDescent="0.3">
      <c r="A1535" t="s">
        <v>721</v>
      </c>
      <c r="B1535" t="s">
        <v>249</v>
      </c>
      <c r="C1535" t="s">
        <v>376</v>
      </c>
      <c r="D1535" t="s">
        <v>3453</v>
      </c>
      <c r="E1535" t="s">
        <v>3441</v>
      </c>
      <c r="G1535" s="1">
        <v>2944.55</v>
      </c>
      <c r="H1535" s="1">
        <v>14263.21</v>
      </c>
      <c r="J1535"/>
      <c r="K1535"/>
    </row>
    <row r="1536" spans="1:12" x14ac:dyDescent="0.3">
      <c r="A1536" t="s">
        <v>721</v>
      </c>
      <c r="B1536" t="s">
        <v>249</v>
      </c>
      <c r="C1536" t="s">
        <v>291</v>
      </c>
      <c r="D1536" t="s">
        <v>3454</v>
      </c>
      <c r="E1536" t="s">
        <v>3441</v>
      </c>
      <c r="G1536" s="1">
        <v>8105.42</v>
      </c>
      <c r="H1536" s="1">
        <v>10172.91</v>
      </c>
      <c r="J1536"/>
      <c r="K1536"/>
    </row>
    <row r="1537" spans="1:11" x14ac:dyDescent="0.3">
      <c r="A1537" t="s">
        <v>721</v>
      </c>
      <c r="B1537" t="s">
        <v>249</v>
      </c>
      <c r="C1537" t="s">
        <v>383</v>
      </c>
      <c r="D1537" t="s">
        <v>3455</v>
      </c>
      <c r="E1537" t="s">
        <v>3441</v>
      </c>
      <c r="G1537" s="1">
        <v>4581.1899999999996</v>
      </c>
      <c r="H1537" s="1">
        <v>9396.56</v>
      </c>
      <c r="J1537"/>
      <c r="K1537"/>
    </row>
    <row r="1538" spans="1:11" x14ac:dyDescent="0.3">
      <c r="A1538" t="s">
        <v>721</v>
      </c>
      <c r="B1538" t="s">
        <v>249</v>
      </c>
      <c r="C1538" t="s">
        <v>293</v>
      </c>
      <c r="D1538" t="s">
        <v>3456</v>
      </c>
      <c r="E1538" t="s">
        <v>3441</v>
      </c>
      <c r="F1538" s="1">
        <v>13455.69</v>
      </c>
      <c r="G1538" s="1">
        <v>6556.8</v>
      </c>
      <c r="H1538" s="1">
        <v>3850.24</v>
      </c>
      <c r="J1538"/>
      <c r="K1538"/>
    </row>
    <row r="1539" spans="1:11" x14ac:dyDescent="0.3">
      <c r="A1539" t="s">
        <v>721</v>
      </c>
      <c r="B1539" t="s">
        <v>249</v>
      </c>
      <c r="C1539" t="s">
        <v>294</v>
      </c>
      <c r="D1539" t="s">
        <v>3457</v>
      </c>
      <c r="E1539" t="s">
        <v>3441</v>
      </c>
      <c r="F1539" s="1">
        <v>582.41</v>
      </c>
      <c r="J1539"/>
      <c r="K1539"/>
    </row>
    <row r="1540" spans="1:11" x14ac:dyDescent="0.3">
      <c r="A1540" t="s">
        <v>721</v>
      </c>
      <c r="B1540" t="s">
        <v>249</v>
      </c>
      <c r="C1540" t="s">
        <v>20</v>
      </c>
      <c r="D1540" t="s">
        <v>702</v>
      </c>
      <c r="E1540" t="s">
        <v>3441</v>
      </c>
      <c r="F1540" s="1">
        <v>0</v>
      </c>
      <c r="G1540" s="1">
        <v>0</v>
      </c>
      <c r="H1540" s="1">
        <v>0</v>
      </c>
      <c r="J1540"/>
      <c r="K1540"/>
    </row>
    <row r="1541" spans="1:11" x14ac:dyDescent="0.3">
      <c r="A1541" t="s">
        <v>721</v>
      </c>
      <c r="B1541" t="s">
        <v>249</v>
      </c>
      <c r="C1541" t="s">
        <v>346</v>
      </c>
      <c r="D1541" t="s">
        <v>3458</v>
      </c>
      <c r="E1541" t="s">
        <v>3459</v>
      </c>
      <c r="H1541" s="1">
        <v>370.24</v>
      </c>
      <c r="J1541"/>
      <c r="K1541"/>
    </row>
    <row r="1542" spans="1:11" x14ac:dyDescent="0.3">
      <c r="A1542" t="s">
        <v>721</v>
      </c>
      <c r="B1542" t="s">
        <v>249</v>
      </c>
      <c r="C1542" t="s">
        <v>158</v>
      </c>
      <c r="D1542" t="s">
        <v>3460</v>
      </c>
      <c r="E1542" t="s">
        <v>3461</v>
      </c>
      <c r="F1542" s="1">
        <v>200</v>
      </c>
      <c r="G1542" s="1">
        <v>170</v>
      </c>
      <c r="H1542" s="1">
        <v>100</v>
      </c>
      <c r="J1542"/>
      <c r="K1542"/>
    </row>
    <row r="1543" spans="1:11" x14ac:dyDescent="0.3">
      <c r="A1543" t="s">
        <v>721</v>
      </c>
      <c r="B1543" t="s">
        <v>249</v>
      </c>
      <c r="C1543" t="s">
        <v>295</v>
      </c>
      <c r="D1543" t="s">
        <v>3462</v>
      </c>
      <c r="E1543" t="s">
        <v>3461</v>
      </c>
      <c r="F1543" s="1">
        <v>152.49</v>
      </c>
      <c r="G1543" s="1">
        <v>1172.44</v>
      </c>
      <c r="H1543" s="1">
        <v>233.98</v>
      </c>
      <c r="J1543"/>
      <c r="K1543"/>
    </row>
    <row r="1544" spans="1:11" x14ac:dyDescent="0.3">
      <c r="A1544" t="s">
        <v>721</v>
      </c>
      <c r="B1544" t="s">
        <v>249</v>
      </c>
      <c r="C1544" t="s">
        <v>385</v>
      </c>
      <c r="D1544" t="s">
        <v>3463</v>
      </c>
      <c r="E1544" t="s">
        <v>3461</v>
      </c>
      <c r="F1544" s="1">
        <v>0</v>
      </c>
      <c r="G1544" s="1">
        <v>1190</v>
      </c>
      <c r="H1544" s="1">
        <v>2448</v>
      </c>
      <c r="J1544"/>
      <c r="K1544"/>
    </row>
    <row r="1545" spans="1:11" x14ac:dyDescent="0.3">
      <c r="A1545" t="s">
        <v>721</v>
      </c>
      <c r="B1545" t="s">
        <v>249</v>
      </c>
      <c r="C1545" t="s">
        <v>24</v>
      </c>
      <c r="D1545" t="s">
        <v>3464</v>
      </c>
      <c r="E1545" t="s">
        <v>3461</v>
      </c>
      <c r="F1545" s="1">
        <v>866.51</v>
      </c>
      <c r="G1545" s="1">
        <v>2118.16</v>
      </c>
      <c r="H1545" s="1">
        <v>623.9</v>
      </c>
      <c r="J1545"/>
      <c r="K1545"/>
    </row>
    <row r="1546" spans="1:11" x14ac:dyDescent="0.3">
      <c r="A1546" t="s">
        <v>721</v>
      </c>
      <c r="B1546" t="s">
        <v>249</v>
      </c>
      <c r="C1546" t="s">
        <v>324</v>
      </c>
      <c r="D1546" t="s">
        <v>3465</v>
      </c>
      <c r="E1546" t="s">
        <v>3461</v>
      </c>
      <c r="H1546" s="1">
        <v>2550</v>
      </c>
      <c r="J1546"/>
      <c r="K1546"/>
    </row>
    <row r="1547" spans="1:11" x14ac:dyDescent="0.3">
      <c r="A1547" t="s">
        <v>721</v>
      </c>
      <c r="B1547" t="s">
        <v>249</v>
      </c>
      <c r="C1547" t="s">
        <v>49</v>
      </c>
      <c r="D1547" t="s">
        <v>3466</v>
      </c>
      <c r="E1547" t="s">
        <v>3461</v>
      </c>
      <c r="F1547" s="1">
        <v>3.16</v>
      </c>
      <c r="J1547"/>
      <c r="K1547"/>
    </row>
    <row r="1548" spans="1:11" x14ac:dyDescent="0.3">
      <c r="A1548" t="s">
        <v>721</v>
      </c>
      <c r="B1548" t="s">
        <v>249</v>
      </c>
      <c r="C1548" t="s">
        <v>112</v>
      </c>
      <c r="D1548" t="s">
        <v>703</v>
      </c>
      <c r="E1548" t="s">
        <v>3461</v>
      </c>
      <c r="F1548" s="1">
        <v>8321.25</v>
      </c>
      <c r="G1548" s="1">
        <v>316.24</v>
      </c>
      <c r="H1548" s="1">
        <v>-448.92</v>
      </c>
      <c r="J1548"/>
      <c r="K1548"/>
    </row>
    <row r="1549" spans="1:11" x14ac:dyDescent="0.3">
      <c r="A1549" t="s">
        <v>721</v>
      </c>
      <c r="B1549" t="s">
        <v>252</v>
      </c>
      <c r="C1549" t="s">
        <v>154</v>
      </c>
      <c r="D1549" t="s">
        <v>3476</v>
      </c>
      <c r="E1549" t="s">
        <v>3477</v>
      </c>
      <c r="G1549" s="1">
        <v>441</v>
      </c>
      <c r="J1549"/>
      <c r="K1549"/>
    </row>
    <row r="1550" spans="1:11" x14ac:dyDescent="0.3">
      <c r="A1550" t="s">
        <v>721</v>
      </c>
      <c r="B1550" t="s">
        <v>252</v>
      </c>
      <c r="C1550" t="s">
        <v>114</v>
      </c>
      <c r="D1550" t="s">
        <v>704</v>
      </c>
      <c r="E1550" t="s">
        <v>3477</v>
      </c>
      <c r="F1550" s="1">
        <v>1472</v>
      </c>
      <c r="G1550" s="1">
        <v>5513</v>
      </c>
      <c r="H1550" s="1">
        <v>6555.5</v>
      </c>
      <c r="J1550"/>
      <c r="K1550"/>
    </row>
    <row r="1551" spans="1:11" x14ac:dyDescent="0.3">
      <c r="A1551" t="s">
        <v>721</v>
      </c>
      <c r="B1551" t="s">
        <v>252</v>
      </c>
      <c r="C1551" t="s">
        <v>379</v>
      </c>
      <c r="D1551" t="s">
        <v>3478</v>
      </c>
      <c r="E1551" t="s">
        <v>3477</v>
      </c>
      <c r="F1551" s="1">
        <v>521.29</v>
      </c>
      <c r="G1551" s="1">
        <v>2692.34</v>
      </c>
      <c r="H1551" s="1">
        <v>2375.69</v>
      </c>
      <c r="J1551"/>
      <c r="K1551"/>
    </row>
    <row r="1552" spans="1:11" x14ac:dyDescent="0.3">
      <c r="A1552" t="s">
        <v>721</v>
      </c>
      <c r="B1552" t="s">
        <v>252</v>
      </c>
      <c r="C1552" t="s">
        <v>357</v>
      </c>
      <c r="D1552" t="s">
        <v>3479</v>
      </c>
      <c r="E1552" t="s">
        <v>3477</v>
      </c>
      <c r="H1552" s="1">
        <v>120</v>
      </c>
      <c r="J1552"/>
      <c r="K1552"/>
    </row>
    <row r="1553" spans="1:12" x14ac:dyDescent="0.3">
      <c r="A1553" t="s">
        <v>721</v>
      </c>
      <c r="B1553" t="s">
        <v>252</v>
      </c>
      <c r="C1553" t="s">
        <v>356</v>
      </c>
      <c r="D1553" t="s">
        <v>3480</v>
      </c>
      <c r="E1553" t="s">
        <v>3481</v>
      </c>
      <c r="F1553" s="1">
        <v>67.08</v>
      </c>
      <c r="G1553" s="1">
        <v>33.79</v>
      </c>
      <c r="J1553"/>
      <c r="K1553"/>
    </row>
    <row r="1554" spans="1:12" x14ac:dyDescent="0.3">
      <c r="A1554" t="s">
        <v>721</v>
      </c>
      <c r="B1554" t="s">
        <v>252</v>
      </c>
      <c r="C1554" t="s">
        <v>271</v>
      </c>
      <c r="D1554" t="s">
        <v>3482</v>
      </c>
      <c r="E1554" t="s">
        <v>3481</v>
      </c>
      <c r="F1554" s="1">
        <v>1207.54</v>
      </c>
      <c r="G1554" s="1">
        <v>28.95</v>
      </c>
      <c r="H1554" s="1">
        <v>1597.57</v>
      </c>
      <c r="J1554"/>
      <c r="K1554"/>
    </row>
    <row r="1555" spans="1:12" x14ac:dyDescent="0.3">
      <c r="A1555" t="s">
        <v>721</v>
      </c>
      <c r="B1555" t="s">
        <v>252</v>
      </c>
      <c r="C1555" t="s">
        <v>273</v>
      </c>
      <c r="D1555" t="s">
        <v>3483</v>
      </c>
      <c r="E1555" t="s">
        <v>3481</v>
      </c>
      <c r="H1555" s="1">
        <v>8.9499999999999993</v>
      </c>
      <c r="J1555"/>
      <c r="K1555"/>
    </row>
    <row r="1556" spans="1:12" x14ac:dyDescent="0.3">
      <c r="A1556" t="s">
        <v>721</v>
      </c>
      <c r="B1556" t="s">
        <v>252</v>
      </c>
      <c r="C1556" t="s">
        <v>333</v>
      </c>
      <c r="D1556" t="s">
        <v>3484</v>
      </c>
      <c r="E1556" t="s">
        <v>3481</v>
      </c>
      <c r="F1556" s="1">
        <v>8.56</v>
      </c>
      <c r="J1556"/>
      <c r="K1556"/>
      <c r="L1556"/>
    </row>
    <row r="1557" spans="1:12" x14ac:dyDescent="0.3">
      <c r="A1557" t="s">
        <v>721</v>
      </c>
      <c r="B1557" t="s">
        <v>252</v>
      </c>
      <c r="C1557" t="s">
        <v>360</v>
      </c>
      <c r="D1557" t="s">
        <v>3485</v>
      </c>
      <c r="E1557" t="s">
        <v>3481</v>
      </c>
      <c r="F1557" s="1">
        <v>260.57</v>
      </c>
      <c r="G1557" s="1">
        <v>80.11</v>
      </c>
      <c r="H1557" s="1">
        <v>196.8</v>
      </c>
      <c r="J1557"/>
      <c r="K1557"/>
      <c r="L1557"/>
    </row>
    <row r="1558" spans="1:12" x14ac:dyDescent="0.3">
      <c r="A1558" t="s">
        <v>721</v>
      </c>
      <c r="B1558" t="s">
        <v>252</v>
      </c>
      <c r="C1558" t="s">
        <v>16</v>
      </c>
      <c r="D1558" t="s">
        <v>705</v>
      </c>
      <c r="E1558" t="s">
        <v>3481</v>
      </c>
      <c r="F1558" s="1">
        <v>0</v>
      </c>
      <c r="G1558" s="1">
        <v>0</v>
      </c>
      <c r="H1558" s="1">
        <v>0</v>
      </c>
      <c r="J1558"/>
      <c r="K1558"/>
      <c r="L1558"/>
    </row>
    <row r="1559" spans="1:12" x14ac:dyDescent="0.3">
      <c r="A1559" t="s">
        <v>721</v>
      </c>
      <c r="B1559" t="s">
        <v>252</v>
      </c>
      <c r="C1559" t="s">
        <v>222</v>
      </c>
      <c r="D1559" t="s">
        <v>3486</v>
      </c>
      <c r="E1559" t="s">
        <v>3487</v>
      </c>
      <c r="F1559" s="1">
        <v>27.26</v>
      </c>
      <c r="G1559" s="1">
        <v>13.61</v>
      </c>
      <c r="H1559" s="1">
        <v>16.2</v>
      </c>
      <c r="J1559"/>
      <c r="K1559"/>
      <c r="L1559"/>
    </row>
    <row r="1560" spans="1:12" x14ac:dyDescent="0.3">
      <c r="A1560" t="s">
        <v>721</v>
      </c>
      <c r="B1560" t="s">
        <v>252</v>
      </c>
      <c r="C1560" t="s">
        <v>313</v>
      </c>
      <c r="D1560" t="s">
        <v>3488</v>
      </c>
      <c r="E1560" t="s">
        <v>3487</v>
      </c>
      <c r="F1560" s="1">
        <v>1005.66</v>
      </c>
      <c r="G1560" s="1">
        <v>532.21</v>
      </c>
      <c r="H1560" s="1">
        <v>644.58000000000004</v>
      </c>
      <c r="J1560"/>
      <c r="K1560"/>
      <c r="L1560"/>
    </row>
    <row r="1561" spans="1:12" x14ac:dyDescent="0.3">
      <c r="A1561" t="s">
        <v>721</v>
      </c>
      <c r="B1561" t="s">
        <v>252</v>
      </c>
      <c r="C1561" t="s">
        <v>54</v>
      </c>
      <c r="D1561" t="s">
        <v>3489</v>
      </c>
      <c r="E1561" t="s">
        <v>3487</v>
      </c>
      <c r="G1561" s="1">
        <v>396</v>
      </c>
      <c r="H1561" s="1">
        <v>363</v>
      </c>
      <c r="J1561"/>
      <c r="K1561"/>
      <c r="L1561"/>
    </row>
    <row r="1562" spans="1:12" x14ac:dyDescent="0.3">
      <c r="A1562" t="s">
        <v>721</v>
      </c>
      <c r="B1562" t="s">
        <v>252</v>
      </c>
      <c r="C1562" t="s">
        <v>282</v>
      </c>
      <c r="D1562" t="s">
        <v>3490</v>
      </c>
      <c r="E1562" t="s">
        <v>3491</v>
      </c>
      <c r="F1562" s="1">
        <v>8517.77</v>
      </c>
      <c r="G1562" s="1">
        <v>1895.86</v>
      </c>
      <c r="H1562" s="1">
        <v>4754.7700000000004</v>
      </c>
      <c r="J1562"/>
      <c r="K1562"/>
      <c r="L1562"/>
    </row>
    <row r="1563" spans="1:12" x14ac:dyDescent="0.3">
      <c r="A1563" t="s">
        <v>721</v>
      </c>
      <c r="B1563" t="s">
        <v>252</v>
      </c>
      <c r="C1563" t="s">
        <v>284</v>
      </c>
      <c r="D1563" t="s">
        <v>3492</v>
      </c>
      <c r="E1563" t="s">
        <v>3491</v>
      </c>
      <c r="F1563" s="1">
        <v>83.75</v>
      </c>
      <c r="J1563"/>
      <c r="K1563"/>
      <c r="L1563"/>
    </row>
    <row r="1564" spans="1:12" x14ac:dyDescent="0.3">
      <c r="A1564" t="s">
        <v>721</v>
      </c>
      <c r="B1564" t="s">
        <v>252</v>
      </c>
      <c r="C1564" t="s">
        <v>286</v>
      </c>
      <c r="D1564" t="s">
        <v>3493</v>
      </c>
      <c r="E1564" t="s">
        <v>3491</v>
      </c>
      <c r="G1564" s="1">
        <v>30</v>
      </c>
      <c r="J1564"/>
      <c r="K1564"/>
      <c r="L1564"/>
    </row>
    <row r="1565" spans="1:12" x14ac:dyDescent="0.3">
      <c r="A1565" t="s">
        <v>721</v>
      </c>
      <c r="B1565" t="s">
        <v>252</v>
      </c>
      <c r="C1565" t="s">
        <v>321</v>
      </c>
      <c r="D1565" t="s">
        <v>3494</v>
      </c>
      <c r="E1565" t="s">
        <v>3491</v>
      </c>
      <c r="G1565" s="1">
        <v>341.16</v>
      </c>
      <c r="J1565"/>
      <c r="K1565"/>
    </row>
    <row r="1566" spans="1:12" x14ac:dyDescent="0.3">
      <c r="A1566" t="s">
        <v>721</v>
      </c>
      <c r="B1566" t="s">
        <v>252</v>
      </c>
      <c r="C1566" t="s">
        <v>375</v>
      </c>
      <c r="D1566" t="s">
        <v>3495</v>
      </c>
      <c r="E1566" t="s">
        <v>3491</v>
      </c>
      <c r="G1566" s="1">
        <v>9595.59</v>
      </c>
      <c r="J1566"/>
      <c r="K1566"/>
    </row>
    <row r="1567" spans="1:12" x14ac:dyDescent="0.3">
      <c r="A1567" t="s">
        <v>721</v>
      </c>
      <c r="B1567" t="s">
        <v>252</v>
      </c>
      <c r="C1567" t="s">
        <v>376</v>
      </c>
      <c r="D1567" t="s">
        <v>3496</v>
      </c>
      <c r="E1567" t="s">
        <v>3491</v>
      </c>
      <c r="G1567" s="1">
        <v>2296.1799999999998</v>
      </c>
      <c r="H1567" s="1">
        <v>1494.3</v>
      </c>
      <c r="J1567"/>
      <c r="K1567"/>
    </row>
    <row r="1568" spans="1:12" x14ac:dyDescent="0.3">
      <c r="A1568" t="s">
        <v>721</v>
      </c>
      <c r="B1568" t="s">
        <v>252</v>
      </c>
      <c r="C1568" t="s">
        <v>291</v>
      </c>
      <c r="D1568" t="s">
        <v>3497</v>
      </c>
      <c r="E1568" t="s">
        <v>3491</v>
      </c>
      <c r="G1568" s="1">
        <v>3214.63</v>
      </c>
      <c r="H1568" s="1">
        <v>1093.2</v>
      </c>
      <c r="J1568"/>
      <c r="K1568"/>
    </row>
    <row r="1569" spans="1:11" x14ac:dyDescent="0.3">
      <c r="A1569" t="s">
        <v>721</v>
      </c>
      <c r="B1569" t="s">
        <v>252</v>
      </c>
      <c r="C1569" t="s">
        <v>383</v>
      </c>
      <c r="D1569" t="s">
        <v>3498</v>
      </c>
      <c r="E1569" t="s">
        <v>3491</v>
      </c>
      <c r="G1569" s="1">
        <v>1900.96</v>
      </c>
      <c r="H1569" s="1">
        <v>2821.8</v>
      </c>
      <c r="J1569"/>
      <c r="K1569"/>
    </row>
    <row r="1570" spans="1:11" x14ac:dyDescent="0.3">
      <c r="A1570" t="s">
        <v>721</v>
      </c>
      <c r="B1570" t="s">
        <v>252</v>
      </c>
      <c r="C1570" t="s">
        <v>293</v>
      </c>
      <c r="D1570" t="s">
        <v>3499</v>
      </c>
      <c r="E1570" t="s">
        <v>3491</v>
      </c>
      <c r="F1570" s="1">
        <v>5209.03</v>
      </c>
      <c r="G1570" s="1">
        <v>1505.61</v>
      </c>
      <c r="H1570" s="1">
        <v>585.79999999999995</v>
      </c>
      <c r="J1570"/>
      <c r="K1570"/>
    </row>
    <row r="1571" spans="1:11" x14ac:dyDescent="0.3">
      <c r="A1571" t="s">
        <v>721</v>
      </c>
      <c r="B1571" t="s">
        <v>252</v>
      </c>
      <c r="C1571" t="s">
        <v>294</v>
      </c>
      <c r="D1571" t="s">
        <v>3500</v>
      </c>
      <c r="E1571" t="s">
        <v>3491</v>
      </c>
      <c r="F1571" s="1">
        <v>5009.43</v>
      </c>
      <c r="J1571"/>
      <c r="K1571"/>
    </row>
    <row r="1572" spans="1:11" x14ac:dyDescent="0.3">
      <c r="A1572" t="s">
        <v>721</v>
      </c>
      <c r="B1572" t="s">
        <v>252</v>
      </c>
      <c r="C1572" t="s">
        <v>20</v>
      </c>
      <c r="D1572" t="s">
        <v>706</v>
      </c>
      <c r="E1572" t="s">
        <v>3491</v>
      </c>
      <c r="F1572" s="1">
        <v>0</v>
      </c>
      <c r="G1572" s="1">
        <v>0</v>
      </c>
      <c r="H1572" s="1">
        <v>0</v>
      </c>
      <c r="J1572"/>
      <c r="K1572"/>
    </row>
    <row r="1573" spans="1:11" x14ac:dyDescent="0.3">
      <c r="A1573" t="s">
        <v>721</v>
      </c>
      <c r="B1573" t="s">
        <v>252</v>
      </c>
      <c r="C1573" t="s">
        <v>384</v>
      </c>
      <c r="D1573" t="s">
        <v>3501</v>
      </c>
      <c r="E1573" t="s">
        <v>3502</v>
      </c>
      <c r="G1573" s="1">
        <v>500</v>
      </c>
      <c r="H1573" s="1">
        <v>140</v>
      </c>
      <c r="J1573"/>
      <c r="K1573"/>
    </row>
    <row r="1574" spans="1:11" x14ac:dyDescent="0.3">
      <c r="A1574" t="s">
        <v>721</v>
      </c>
      <c r="B1574" t="s">
        <v>252</v>
      </c>
      <c r="C1574" t="s">
        <v>346</v>
      </c>
      <c r="D1574" t="s">
        <v>3503</v>
      </c>
      <c r="E1574" t="s">
        <v>3504</v>
      </c>
      <c r="H1574" s="1">
        <v>1420.74</v>
      </c>
      <c r="J1574"/>
      <c r="K1574"/>
    </row>
    <row r="1575" spans="1:11" x14ac:dyDescent="0.3">
      <c r="A1575" t="s">
        <v>721</v>
      </c>
      <c r="B1575" t="s">
        <v>252</v>
      </c>
      <c r="C1575" t="s">
        <v>295</v>
      </c>
      <c r="D1575" t="s">
        <v>3505</v>
      </c>
      <c r="E1575" t="s">
        <v>3506</v>
      </c>
      <c r="H1575" s="1">
        <v>160</v>
      </c>
      <c r="J1575"/>
      <c r="K1575"/>
    </row>
    <row r="1576" spans="1:11" x14ac:dyDescent="0.3">
      <c r="A1576" t="s">
        <v>721</v>
      </c>
      <c r="B1576" t="s">
        <v>252</v>
      </c>
      <c r="C1576" t="s">
        <v>296</v>
      </c>
      <c r="D1576" t="s">
        <v>3507</v>
      </c>
      <c r="E1576" t="s">
        <v>3506</v>
      </c>
      <c r="G1576" s="1">
        <v>156</v>
      </c>
      <c r="J1576"/>
      <c r="K1576"/>
    </row>
    <row r="1577" spans="1:11" x14ac:dyDescent="0.3">
      <c r="A1577" t="s">
        <v>721</v>
      </c>
      <c r="B1577" t="s">
        <v>252</v>
      </c>
      <c r="C1577" t="s">
        <v>24</v>
      </c>
      <c r="D1577" t="s">
        <v>3508</v>
      </c>
      <c r="E1577" t="s">
        <v>3506</v>
      </c>
      <c r="H1577" s="1">
        <v>70.95</v>
      </c>
      <c r="J1577"/>
      <c r="K1577"/>
    </row>
    <row r="1578" spans="1:11" x14ac:dyDescent="0.3">
      <c r="A1578" t="s">
        <v>721</v>
      </c>
      <c r="B1578" t="s">
        <v>252</v>
      </c>
      <c r="C1578" t="s">
        <v>298</v>
      </c>
      <c r="D1578" t="s">
        <v>3509</v>
      </c>
      <c r="E1578" t="s">
        <v>3506</v>
      </c>
      <c r="F1578" s="1">
        <v>180</v>
      </c>
      <c r="J1578"/>
      <c r="K1578"/>
    </row>
    <row r="1579" spans="1:11" x14ac:dyDescent="0.3">
      <c r="A1579" t="s">
        <v>721</v>
      </c>
      <c r="B1579" t="s">
        <v>252</v>
      </c>
      <c r="C1579" t="s">
        <v>112</v>
      </c>
      <c r="D1579" t="s">
        <v>3510</v>
      </c>
      <c r="E1579" t="s">
        <v>3506</v>
      </c>
      <c r="F1579" s="1">
        <v>883.04</v>
      </c>
      <c r="G1579" s="1">
        <v>538.24</v>
      </c>
      <c r="H1579" s="1">
        <v>1050.22</v>
      </c>
      <c r="J1579"/>
      <c r="K1579"/>
    </row>
    <row r="1580" spans="1:11" x14ac:dyDescent="0.3">
      <c r="A1580" t="s">
        <v>721</v>
      </c>
      <c r="B1580" t="s">
        <v>252</v>
      </c>
      <c r="C1580" t="s">
        <v>28</v>
      </c>
      <c r="D1580" t="s">
        <v>707</v>
      </c>
      <c r="E1580" t="s">
        <v>3506</v>
      </c>
      <c r="F1580" s="1">
        <v>0</v>
      </c>
      <c r="G1580" s="1">
        <v>0</v>
      </c>
      <c r="H1580" s="1">
        <v>0</v>
      </c>
      <c r="J1580"/>
      <c r="K1580"/>
    </row>
    <row r="1582" spans="1:11" x14ac:dyDescent="0.3">
      <c r="E1582" t="s">
        <v>441</v>
      </c>
      <c r="F1582" s="1">
        <f>SUM(F5:F1580)</f>
        <v>3273976.5700000022</v>
      </c>
      <c r="G1582" s="1">
        <f t="shared" ref="G1582:H1582" si="0">SUM(G5:G1580)</f>
        <v>3374496.6300000036</v>
      </c>
      <c r="H1582" s="1">
        <f t="shared" si="0"/>
        <v>3178390.0300000031</v>
      </c>
    </row>
    <row r="1583" spans="1:11" x14ac:dyDescent="0.3">
      <c r="E1583" t="s">
        <v>3511</v>
      </c>
      <c r="F1583" s="1">
        <f>'Operating Budget Worksheet'!H337</f>
        <v>3273699.6400000006</v>
      </c>
      <c r="G1583" s="1">
        <f>'Operating Budget Worksheet'!I337</f>
        <v>3374704.48</v>
      </c>
      <c r="H1583" s="1">
        <f>'Operating Budget Worksheet'!J337</f>
        <v>3175269.6700000004</v>
      </c>
    </row>
    <row r="1584" spans="1:11" x14ac:dyDescent="0.3">
      <c r="E1584" t="s">
        <v>942</v>
      </c>
      <c r="F1584" s="1">
        <f>F1582-F1583</f>
        <v>276.93000000156462</v>
      </c>
      <c r="G1584" s="1">
        <f t="shared" ref="G1584:H1584" si="1">G1582-G1583</f>
        <v>-207.84999999636784</v>
      </c>
      <c r="H1584" s="1">
        <f t="shared" si="1"/>
        <v>3120.3600000026636</v>
      </c>
    </row>
    <row r="1586" spans="4:10" x14ac:dyDescent="0.3">
      <c r="F1586" s="16" t="s">
        <v>3512</v>
      </c>
      <c r="G1586" s="16"/>
      <c r="H1586" s="16"/>
      <c r="I1586" s="17"/>
      <c r="J1586" s="16"/>
    </row>
    <row r="1587" spans="4:10" x14ac:dyDescent="0.3">
      <c r="F1587" s="16" t="s">
        <v>3513</v>
      </c>
      <c r="G1587" s="16"/>
      <c r="H1587" s="16"/>
      <c r="I1587" s="17"/>
      <c r="J1587" s="16"/>
    </row>
    <row r="1593" spans="4:10" x14ac:dyDescent="0.3">
      <c r="D1593" t="s">
        <v>262</v>
      </c>
      <c r="E1593" t="s">
        <v>262</v>
      </c>
    </row>
    <row r="1594" spans="4:10" x14ac:dyDescent="0.3">
      <c r="D1594" t="s">
        <v>262</v>
      </c>
      <c r="E1594" t="s">
        <v>262</v>
      </c>
    </row>
    <row r="1595" spans="4:10" x14ac:dyDescent="0.3">
      <c r="D1595" t="s">
        <v>262</v>
      </c>
      <c r="E1595" t="s">
        <v>262</v>
      </c>
    </row>
    <row r="1596" spans="4:10" x14ac:dyDescent="0.3">
      <c r="D1596" t="s">
        <v>262</v>
      </c>
      <c r="E1596" t="s">
        <v>262</v>
      </c>
    </row>
    <row r="1597" spans="4:10" x14ac:dyDescent="0.3">
      <c r="D1597" t="s">
        <v>262</v>
      </c>
      <c r="E1597" t="s">
        <v>262</v>
      </c>
    </row>
    <row r="1598" spans="4:10" x14ac:dyDescent="0.3">
      <c r="D1598" t="s">
        <v>262</v>
      </c>
      <c r="E1598" t="s">
        <v>262</v>
      </c>
    </row>
    <row r="1599" spans="4:10" x14ac:dyDescent="0.3">
      <c r="D1599" t="s">
        <v>262</v>
      </c>
      <c r="E1599" t="s">
        <v>262</v>
      </c>
    </row>
    <row r="1600" spans="4:10" x14ac:dyDescent="0.3">
      <c r="D1600" t="s">
        <v>262</v>
      </c>
      <c r="E1600" t="s">
        <v>262</v>
      </c>
    </row>
    <row r="1601" spans="4:5" x14ac:dyDescent="0.3">
      <c r="D1601" t="s">
        <v>262</v>
      </c>
      <c r="E1601" t="s">
        <v>262</v>
      </c>
    </row>
    <row r="1602" spans="4:5" x14ac:dyDescent="0.3">
      <c r="D1602" t="s">
        <v>262</v>
      </c>
      <c r="E1602" t="s">
        <v>262</v>
      </c>
    </row>
    <row r="1603" spans="4:5" x14ac:dyDescent="0.3">
      <c r="D1603" t="s">
        <v>262</v>
      </c>
      <c r="E1603" t="s">
        <v>262</v>
      </c>
    </row>
    <row r="1604" spans="4:5" x14ac:dyDescent="0.3">
      <c r="D1604" t="s">
        <v>262</v>
      </c>
      <c r="E1604" t="s">
        <v>262</v>
      </c>
    </row>
    <row r="1605" spans="4:5" x14ac:dyDescent="0.3">
      <c r="D1605" t="s">
        <v>262</v>
      </c>
      <c r="E1605" t="s">
        <v>262</v>
      </c>
    </row>
    <row r="1606" spans="4:5" x14ac:dyDescent="0.3">
      <c r="D1606" t="s">
        <v>262</v>
      </c>
      <c r="E1606" t="s">
        <v>262</v>
      </c>
    </row>
    <row r="1607" spans="4:5" x14ac:dyDescent="0.3">
      <c r="D1607" t="s">
        <v>262</v>
      </c>
      <c r="E1607" t="s">
        <v>262</v>
      </c>
    </row>
    <row r="1608" spans="4:5" x14ac:dyDescent="0.3">
      <c r="D1608" t="s">
        <v>262</v>
      </c>
      <c r="E1608" t="s">
        <v>262</v>
      </c>
    </row>
    <row r="1609" spans="4:5" x14ac:dyDescent="0.3">
      <c r="D1609" t="s">
        <v>262</v>
      </c>
      <c r="E1609" t="s">
        <v>262</v>
      </c>
    </row>
    <row r="1610" spans="4:5" x14ac:dyDescent="0.3">
      <c r="D1610" t="s">
        <v>262</v>
      </c>
      <c r="E1610" t="s">
        <v>262</v>
      </c>
    </row>
    <row r="1611" spans="4:5" x14ac:dyDescent="0.3">
      <c r="D1611" t="s">
        <v>262</v>
      </c>
      <c r="E1611" t="s">
        <v>262</v>
      </c>
    </row>
    <row r="1612" spans="4:5" x14ac:dyDescent="0.3">
      <c r="D1612" t="s">
        <v>262</v>
      </c>
      <c r="E1612" t="s">
        <v>262</v>
      </c>
    </row>
    <row r="1613" spans="4:5" x14ac:dyDescent="0.3">
      <c r="D1613" t="s">
        <v>262</v>
      </c>
      <c r="E1613" t="s">
        <v>262</v>
      </c>
    </row>
    <row r="1614" spans="4:5" x14ac:dyDescent="0.3">
      <c r="D1614" t="s">
        <v>262</v>
      </c>
      <c r="E1614" t="s">
        <v>262</v>
      </c>
    </row>
    <row r="1615" spans="4:5" x14ac:dyDescent="0.3">
      <c r="D1615" t="s">
        <v>262</v>
      </c>
      <c r="E1615" t="s">
        <v>262</v>
      </c>
    </row>
    <row r="1616" spans="4:5" x14ac:dyDescent="0.3">
      <c r="D1616" t="s">
        <v>262</v>
      </c>
      <c r="E1616" t="s">
        <v>262</v>
      </c>
    </row>
    <row r="1617" spans="4:12" x14ac:dyDescent="0.3">
      <c r="D1617" t="s">
        <v>262</v>
      </c>
      <c r="E1617" t="s">
        <v>262</v>
      </c>
    </row>
    <row r="1618" spans="4:12" x14ac:dyDescent="0.3">
      <c r="D1618" t="s">
        <v>262</v>
      </c>
      <c r="E1618" t="s">
        <v>262</v>
      </c>
    </row>
    <row r="1619" spans="4:12" x14ac:dyDescent="0.3">
      <c r="D1619" t="s">
        <v>262</v>
      </c>
      <c r="E1619" t="s">
        <v>262</v>
      </c>
    </row>
    <row r="1620" spans="4:12" x14ac:dyDescent="0.3">
      <c r="D1620" t="s">
        <v>262</v>
      </c>
      <c r="E1620" t="s">
        <v>262</v>
      </c>
    </row>
    <row r="1621" spans="4:12" x14ac:dyDescent="0.3">
      <c r="D1621" t="s">
        <v>262</v>
      </c>
      <c r="E1621" t="s">
        <v>262</v>
      </c>
    </row>
    <row r="1622" spans="4:12" x14ac:dyDescent="0.3">
      <c r="D1622" t="s">
        <v>262</v>
      </c>
      <c r="E1622" t="s">
        <v>262</v>
      </c>
    </row>
    <row r="1623" spans="4:12" x14ac:dyDescent="0.3">
      <c r="D1623" t="s">
        <v>262</v>
      </c>
      <c r="E1623" t="s">
        <v>262</v>
      </c>
    </row>
    <row r="1624" spans="4:12" x14ac:dyDescent="0.3">
      <c r="D1624" t="s">
        <v>262</v>
      </c>
      <c r="E1624" t="s">
        <v>262</v>
      </c>
      <c r="J1624"/>
      <c r="K1624"/>
      <c r="L1624"/>
    </row>
    <row r="1625" spans="4:12" x14ac:dyDescent="0.3">
      <c r="D1625" t="s">
        <v>262</v>
      </c>
      <c r="E1625" t="s">
        <v>262</v>
      </c>
      <c r="J1625"/>
      <c r="K1625"/>
      <c r="L1625"/>
    </row>
    <row r="1626" spans="4:12" x14ac:dyDescent="0.3">
      <c r="D1626" t="s">
        <v>262</v>
      </c>
      <c r="E1626" t="s">
        <v>262</v>
      </c>
      <c r="J1626"/>
      <c r="K1626"/>
      <c r="L1626"/>
    </row>
    <row r="1627" spans="4:12" x14ac:dyDescent="0.3">
      <c r="D1627" t="s">
        <v>262</v>
      </c>
      <c r="E1627" t="s">
        <v>262</v>
      </c>
      <c r="J1627"/>
      <c r="K1627"/>
      <c r="L1627"/>
    </row>
    <row r="1628" spans="4:12" x14ac:dyDescent="0.3">
      <c r="D1628" t="s">
        <v>262</v>
      </c>
      <c r="E1628" t="s">
        <v>262</v>
      </c>
      <c r="J1628"/>
      <c r="K1628"/>
      <c r="L1628"/>
    </row>
    <row r="1629" spans="4:12" x14ac:dyDescent="0.3">
      <c r="D1629" t="s">
        <v>262</v>
      </c>
      <c r="E1629" t="s">
        <v>262</v>
      </c>
      <c r="J1629"/>
      <c r="K1629"/>
      <c r="L1629"/>
    </row>
    <row r="1630" spans="4:12" x14ac:dyDescent="0.3">
      <c r="D1630" t="s">
        <v>262</v>
      </c>
      <c r="E1630" t="s">
        <v>262</v>
      </c>
      <c r="J1630"/>
      <c r="K1630"/>
      <c r="L1630"/>
    </row>
    <row r="1631" spans="4:12" x14ac:dyDescent="0.3">
      <c r="D1631" t="s">
        <v>262</v>
      </c>
      <c r="E1631" t="s">
        <v>262</v>
      </c>
      <c r="J1631"/>
      <c r="K1631"/>
      <c r="L1631"/>
    </row>
    <row r="1632" spans="4:12" x14ac:dyDescent="0.3">
      <c r="D1632" t="s">
        <v>262</v>
      </c>
      <c r="E1632" t="s">
        <v>262</v>
      </c>
      <c r="J1632"/>
      <c r="K1632"/>
      <c r="L1632"/>
    </row>
    <row r="1633" spans="4:5" x14ac:dyDescent="0.3">
      <c r="D1633" t="s">
        <v>262</v>
      </c>
      <c r="E1633" t="s">
        <v>262</v>
      </c>
    </row>
    <row r="1634" spans="4:5" x14ac:dyDescent="0.3">
      <c r="D1634" t="s">
        <v>262</v>
      </c>
      <c r="E1634" t="s">
        <v>262</v>
      </c>
    </row>
    <row r="1635" spans="4:5" x14ac:dyDescent="0.3">
      <c r="D1635" t="s">
        <v>262</v>
      </c>
      <c r="E1635" t="s">
        <v>262</v>
      </c>
    </row>
    <row r="1636" spans="4:5" x14ac:dyDescent="0.3">
      <c r="D1636" t="s">
        <v>262</v>
      </c>
      <c r="E1636" t="s">
        <v>262</v>
      </c>
    </row>
    <row r="1637" spans="4:5" x14ac:dyDescent="0.3">
      <c r="D1637" t="s">
        <v>262</v>
      </c>
      <c r="E1637" t="s">
        <v>262</v>
      </c>
    </row>
    <row r="1638" spans="4:5" x14ac:dyDescent="0.3">
      <c r="D1638" t="s">
        <v>262</v>
      </c>
      <c r="E1638" t="s">
        <v>262</v>
      </c>
    </row>
    <row r="1639" spans="4:5" x14ac:dyDescent="0.3">
      <c r="D1639" t="s">
        <v>262</v>
      </c>
      <c r="E1639" t="s">
        <v>262</v>
      </c>
    </row>
    <row r="1640" spans="4:5" x14ac:dyDescent="0.3">
      <c r="D1640" t="s">
        <v>262</v>
      </c>
      <c r="E1640" t="s">
        <v>262</v>
      </c>
    </row>
    <row r="1641" spans="4:5" x14ac:dyDescent="0.3">
      <c r="D1641" t="s">
        <v>262</v>
      </c>
      <c r="E1641" t="s">
        <v>262</v>
      </c>
    </row>
    <row r="1642" spans="4:5" x14ac:dyDescent="0.3">
      <c r="D1642" t="s">
        <v>262</v>
      </c>
      <c r="E1642" t="s">
        <v>262</v>
      </c>
    </row>
    <row r="1643" spans="4:5" x14ac:dyDescent="0.3">
      <c r="D1643" t="s">
        <v>262</v>
      </c>
      <c r="E1643" t="s">
        <v>262</v>
      </c>
    </row>
    <row r="1644" spans="4:5" x14ac:dyDescent="0.3">
      <c r="D1644" t="s">
        <v>262</v>
      </c>
      <c r="E1644" t="s">
        <v>262</v>
      </c>
    </row>
    <row r="1645" spans="4:5" x14ac:dyDescent="0.3">
      <c r="D1645" t="s">
        <v>262</v>
      </c>
      <c r="E1645" t="s">
        <v>262</v>
      </c>
    </row>
    <row r="1646" spans="4:5" x14ac:dyDescent="0.3">
      <c r="D1646" t="s">
        <v>262</v>
      </c>
      <c r="E1646" t="s">
        <v>262</v>
      </c>
    </row>
    <row r="1647" spans="4:5" x14ac:dyDescent="0.3">
      <c r="D1647" t="s">
        <v>262</v>
      </c>
      <c r="E1647" t="s">
        <v>262</v>
      </c>
    </row>
    <row r="1648" spans="4:5" x14ac:dyDescent="0.3">
      <c r="D1648" t="s">
        <v>262</v>
      </c>
      <c r="E1648" t="s">
        <v>262</v>
      </c>
    </row>
    <row r="1649" spans="4:5" x14ac:dyDescent="0.3">
      <c r="D1649" t="s">
        <v>262</v>
      </c>
      <c r="E1649" t="s">
        <v>262</v>
      </c>
    </row>
    <row r="1650" spans="4:5" x14ac:dyDescent="0.3">
      <c r="D1650" t="s">
        <v>262</v>
      </c>
      <c r="E1650" t="s">
        <v>262</v>
      </c>
    </row>
    <row r="1651" spans="4:5" x14ac:dyDescent="0.3">
      <c r="D1651" t="s">
        <v>262</v>
      </c>
      <c r="E1651" t="s">
        <v>262</v>
      </c>
    </row>
    <row r="1652" spans="4:5" x14ac:dyDescent="0.3">
      <c r="D1652" t="s">
        <v>262</v>
      </c>
      <c r="E1652" t="s">
        <v>262</v>
      </c>
    </row>
    <row r="1653" spans="4:5" x14ac:dyDescent="0.3">
      <c r="D1653" t="s">
        <v>262</v>
      </c>
      <c r="E1653" t="s">
        <v>262</v>
      </c>
    </row>
    <row r="1654" spans="4:5" x14ac:dyDescent="0.3">
      <c r="D1654" t="s">
        <v>262</v>
      </c>
      <c r="E1654" t="s">
        <v>262</v>
      </c>
    </row>
    <row r="1655" spans="4:5" x14ac:dyDescent="0.3">
      <c r="D1655" t="s">
        <v>262</v>
      </c>
      <c r="E1655" t="s">
        <v>262</v>
      </c>
    </row>
    <row r="1656" spans="4:5" x14ac:dyDescent="0.3">
      <c r="D1656" t="s">
        <v>262</v>
      </c>
      <c r="E1656" t="s">
        <v>262</v>
      </c>
    </row>
    <row r="1657" spans="4:5" x14ac:dyDescent="0.3">
      <c r="D1657" t="s">
        <v>262</v>
      </c>
      <c r="E1657" t="s">
        <v>262</v>
      </c>
    </row>
    <row r="1658" spans="4:5" x14ac:dyDescent="0.3">
      <c r="D1658" t="s">
        <v>262</v>
      </c>
      <c r="E1658" t="s">
        <v>262</v>
      </c>
    </row>
    <row r="1659" spans="4:5" x14ac:dyDescent="0.3">
      <c r="D1659" t="s">
        <v>262</v>
      </c>
      <c r="E1659" t="s">
        <v>262</v>
      </c>
    </row>
    <row r="1660" spans="4:5" x14ac:dyDescent="0.3">
      <c r="D1660" t="s">
        <v>262</v>
      </c>
      <c r="E1660" t="s">
        <v>262</v>
      </c>
    </row>
    <row r="1661" spans="4:5" x14ac:dyDescent="0.3">
      <c r="D1661" t="s">
        <v>262</v>
      </c>
      <c r="E1661" t="s">
        <v>262</v>
      </c>
    </row>
    <row r="1662" spans="4:5" x14ac:dyDescent="0.3">
      <c r="D1662" t="s">
        <v>262</v>
      </c>
      <c r="E1662" t="s">
        <v>262</v>
      </c>
    </row>
    <row r="1663" spans="4:5" x14ac:dyDescent="0.3">
      <c r="D1663" t="s">
        <v>262</v>
      </c>
      <c r="E1663" t="s">
        <v>262</v>
      </c>
    </row>
    <row r="1664" spans="4:5" x14ac:dyDescent="0.3">
      <c r="D1664" t="s">
        <v>262</v>
      </c>
      <c r="E1664" t="s">
        <v>262</v>
      </c>
    </row>
    <row r="1665" spans="4:5" x14ac:dyDescent="0.3">
      <c r="D1665" t="s">
        <v>262</v>
      </c>
      <c r="E1665" t="s">
        <v>262</v>
      </c>
    </row>
    <row r="1666" spans="4:5" x14ac:dyDescent="0.3">
      <c r="D1666" t="s">
        <v>262</v>
      </c>
      <c r="E1666" t="s">
        <v>262</v>
      </c>
    </row>
    <row r="1667" spans="4:5" x14ac:dyDescent="0.3">
      <c r="D1667" t="s">
        <v>262</v>
      </c>
      <c r="E1667" t="s">
        <v>262</v>
      </c>
    </row>
    <row r="1668" spans="4:5" x14ac:dyDescent="0.3">
      <c r="D1668" t="s">
        <v>262</v>
      </c>
      <c r="E1668" t="s">
        <v>262</v>
      </c>
    </row>
    <row r="1669" spans="4:5" x14ac:dyDescent="0.3">
      <c r="D1669" t="s">
        <v>262</v>
      </c>
      <c r="E1669" t="s">
        <v>262</v>
      </c>
    </row>
    <row r="1670" spans="4:5" x14ac:dyDescent="0.3">
      <c r="D1670" t="s">
        <v>262</v>
      </c>
      <c r="E1670" t="s">
        <v>262</v>
      </c>
    </row>
    <row r="1671" spans="4:5" x14ac:dyDescent="0.3">
      <c r="D1671" t="s">
        <v>262</v>
      </c>
      <c r="E1671" t="s">
        <v>262</v>
      </c>
    </row>
    <row r="1672" spans="4:5" x14ac:dyDescent="0.3">
      <c r="D1672" t="s">
        <v>262</v>
      </c>
      <c r="E1672" t="s">
        <v>262</v>
      </c>
    </row>
    <row r="1673" spans="4:5" x14ac:dyDescent="0.3">
      <c r="D1673" t="s">
        <v>262</v>
      </c>
      <c r="E1673" t="s">
        <v>262</v>
      </c>
    </row>
    <row r="1674" spans="4:5" x14ac:dyDescent="0.3">
      <c r="D1674" t="s">
        <v>262</v>
      </c>
      <c r="E1674" t="s">
        <v>262</v>
      </c>
    </row>
    <row r="1675" spans="4:5" x14ac:dyDescent="0.3">
      <c r="D1675" t="s">
        <v>262</v>
      </c>
      <c r="E1675" t="s">
        <v>262</v>
      </c>
    </row>
    <row r="1676" spans="4:5" x14ac:dyDescent="0.3">
      <c r="D1676" t="s">
        <v>262</v>
      </c>
      <c r="E1676" t="s">
        <v>262</v>
      </c>
    </row>
    <row r="1677" spans="4:5" x14ac:dyDescent="0.3">
      <c r="D1677" t="s">
        <v>262</v>
      </c>
      <c r="E1677" t="s">
        <v>262</v>
      </c>
    </row>
    <row r="1678" spans="4:5" x14ac:dyDescent="0.3">
      <c r="D1678" t="s">
        <v>262</v>
      </c>
      <c r="E1678" t="s">
        <v>262</v>
      </c>
    </row>
    <row r="1679" spans="4:5" x14ac:dyDescent="0.3">
      <c r="D1679" t="s">
        <v>262</v>
      </c>
      <c r="E1679" t="s">
        <v>262</v>
      </c>
    </row>
    <row r="1680" spans="4:5" x14ac:dyDescent="0.3">
      <c r="D1680" t="s">
        <v>262</v>
      </c>
      <c r="E1680" t="s">
        <v>262</v>
      </c>
    </row>
    <row r="1681" spans="4:12" x14ac:dyDescent="0.3">
      <c r="D1681" t="s">
        <v>262</v>
      </c>
      <c r="E1681" t="s">
        <v>262</v>
      </c>
    </row>
    <row r="1682" spans="4:12" x14ac:dyDescent="0.3">
      <c r="D1682" t="s">
        <v>262</v>
      </c>
      <c r="E1682" t="s">
        <v>262</v>
      </c>
    </row>
    <row r="1683" spans="4:12" x14ac:dyDescent="0.3">
      <c r="D1683" t="s">
        <v>262</v>
      </c>
      <c r="E1683" t="s">
        <v>262</v>
      </c>
    </row>
    <row r="1684" spans="4:12" x14ac:dyDescent="0.3">
      <c r="D1684" t="s">
        <v>262</v>
      </c>
      <c r="E1684" t="s">
        <v>262</v>
      </c>
    </row>
    <row r="1685" spans="4:12" x14ac:dyDescent="0.3">
      <c r="D1685" t="s">
        <v>262</v>
      </c>
      <c r="E1685" t="s">
        <v>262</v>
      </c>
    </row>
    <row r="1686" spans="4:12" x14ac:dyDescent="0.3">
      <c r="D1686" t="s">
        <v>262</v>
      </c>
      <c r="E1686" t="s">
        <v>262</v>
      </c>
    </row>
    <row r="1687" spans="4:12" x14ac:dyDescent="0.3">
      <c r="D1687" t="s">
        <v>262</v>
      </c>
      <c r="E1687" t="s">
        <v>262</v>
      </c>
    </row>
    <row r="1688" spans="4:12" x14ac:dyDescent="0.3">
      <c r="D1688" t="s">
        <v>262</v>
      </c>
      <c r="E1688" t="s">
        <v>262</v>
      </c>
    </row>
    <row r="1689" spans="4:12" x14ac:dyDescent="0.3">
      <c r="D1689" t="s">
        <v>262</v>
      </c>
      <c r="E1689" t="s">
        <v>262</v>
      </c>
    </row>
    <row r="1690" spans="4:12" x14ac:dyDescent="0.3">
      <c r="D1690" t="s">
        <v>262</v>
      </c>
      <c r="E1690" t="s">
        <v>262</v>
      </c>
    </row>
    <row r="1691" spans="4:12" x14ac:dyDescent="0.3">
      <c r="D1691" t="s">
        <v>262</v>
      </c>
      <c r="E1691" t="s">
        <v>262</v>
      </c>
      <c r="J1691"/>
      <c r="K1691"/>
      <c r="L1691"/>
    </row>
    <row r="1692" spans="4:12" x14ac:dyDescent="0.3">
      <c r="D1692" t="s">
        <v>262</v>
      </c>
      <c r="E1692" t="s">
        <v>262</v>
      </c>
      <c r="J1692"/>
      <c r="K1692"/>
      <c r="L1692"/>
    </row>
    <row r="1693" spans="4:12" x14ac:dyDescent="0.3">
      <c r="D1693" t="s">
        <v>262</v>
      </c>
      <c r="E1693" t="s">
        <v>262</v>
      </c>
      <c r="J1693"/>
      <c r="K1693"/>
      <c r="L1693"/>
    </row>
    <row r="1694" spans="4:12" x14ac:dyDescent="0.3">
      <c r="D1694" t="s">
        <v>262</v>
      </c>
      <c r="E1694" t="s">
        <v>262</v>
      </c>
      <c r="J1694"/>
      <c r="K1694"/>
      <c r="L1694"/>
    </row>
    <row r="1695" spans="4:12" x14ac:dyDescent="0.3">
      <c r="D1695" t="s">
        <v>262</v>
      </c>
      <c r="E1695" t="s">
        <v>262</v>
      </c>
      <c r="J1695"/>
      <c r="K1695"/>
      <c r="L1695"/>
    </row>
    <row r="1696" spans="4:12" x14ac:dyDescent="0.3">
      <c r="D1696" t="s">
        <v>262</v>
      </c>
      <c r="E1696" t="s">
        <v>262</v>
      </c>
      <c r="J1696"/>
      <c r="K1696"/>
      <c r="L1696"/>
    </row>
    <row r="1697" spans="4:12" x14ac:dyDescent="0.3">
      <c r="D1697" t="s">
        <v>262</v>
      </c>
      <c r="E1697" t="s">
        <v>262</v>
      </c>
      <c r="J1697"/>
      <c r="K1697"/>
      <c r="L1697"/>
    </row>
    <row r="1698" spans="4:12" x14ac:dyDescent="0.3">
      <c r="D1698" t="s">
        <v>262</v>
      </c>
      <c r="E1698" t="s">
        <v>262</v>
      </c>
      <c r="J1698"/>
      <c r="K1698"/>
      <c r="L1698"/>
    </row>
    <row r="1699" spans="4:12" x14ac:dyDescent="0.3">
      <c r="D1699" t="s">
        <v>262</v>
      </c>
      <c r="E1699" t="s">
        <v>262</v>
      </c>
      <c r="J1699"/>
      <c r="K1699"/>
      <c r="L1699"/>
    </row>
    <row r="1700" spans="4:12" x14ac:dyDescent="0.3">
      <c r="D1700" t="s">
        <v>262</v>
      </c>
      <c r="E1700" t="s">
        <v>262</v>
      </c>
      <c r="J1700"/>
      <c r="K1700"/>
      <c r="L1700"/>
    </row>
    <row r="1701" spans="4:12" x14ac:dyDescent="0.3">
      <c r="D1701" t="s">
        <v>262</v>
      </c>
      <c r="E1701" t="s">
        <v>262</v>
      </c>
    </row>
    <row r="1702" spans="4:12" x14ac:dyDescent="0.3">
      <c r="D1702" t="s">
        <v>262</v>
      </c>
      <c r="E1702" t="s">
        <v>262</v>
      </c>
    </row>
    <row r="1703" spans="4:12" x14ac:dyDescent="0.3">
      <c r="D1703" t="s">
        <v>262</v>
      </c>
      <c r="E1703" t="s">
        <v>262</v>
      </c>
    </row>
    <row r="1704" spans="4:12" x14ac:dyDescent="0.3">
      <c r="D1704" t="s">
        <v>262</v>
      </c>
      <c r="E1704" t="s">
        <v>262</v>
      </c>
    </row>
    <row r="1705" spans="4:12" x14ac:dyDescent="0.3">
      <c r="D1705" t="s">
        <v>262</v>
      </c>
      <c r="E1705" t="s">
        <v>262</v>
      </c>
    </row>
    <row r="1706" spans="4:12" x14ac:dyDescent="0.3">
      <c r="D1706" t="s">
        <v>262</v>
      </c>
      <c r="E1706" t="s">
        <v>262</v>
      </c>
    </row>
    <row r="1707" spans="4:12" x14ac:dyDescent="0.3">
      <c r="D1707" t="s">
        <v>262</v>
      </c>
      <c r="E1707" t="s">
        <v>262</v>
      </c>
    </row>
    <row r="1708" spans="4:12" x14ac:dyDescent="0.3">
      <c r="D1708" t="s">
        <v>262</v>
      </c>
      <c r="E1708" t="s">
        <v>262</v>
      </c>
    </row>
    <row r="1709" spans="4:12" x14ac:dyDescent="0.3">
      <c r="D1709" t="s">
        <v>262</v>
      </c>
      <c r="E1709" t="s">
        <v>262</v>
      </c>
    </row>
    <row r="1710" spans="4:12" x14ac:dyDescent="0.3">
      <c r="D1710" t="s">
        <v>262</v>
      </c>
      <c r="E1710" t="s">
        <v>262</v>
      </c>
    </row>
    <row r="1711" spans="4:12" x14ac:dyDescent="0.3">
      <c r="D1711" t="s">
        <v>262</v>
      </c>
      <c r="E1711" t="s">
        <v>262</v>
      </c>
    </row>
    <row r="1712" spans="4:12" x14ac:dyDescent="0.3">
      <c r="D1712" t="s">
        <v>262</v>
      </c>
      <c r="E1712" t="s">
        <v>262</v>
      </c>
    </row>
    <row r="1713" spans="4:5" x14ac:dyDescent="0.3">
      <c r="D1713" t="s">
        <v>262</v>
      </c>
      <c r="E1713" t="s">
        <v>262</v>
      </c>
    </row>
    <row r="1714" spans="4:5" x14ac:dyDescent="0.3">
      <c r="D1714" t="s">
        <v>262</v>
      </c>
      <c r="E1714" t="s">
        <v>262</v>
      </c>
    </row>
    <row r="1715" spans="4:5" x14ac:dyDescent="0.3">
      <c r="D1715" t="s">
        <v>262</v>
      </c>
      <c r="E1715" t="s">
        <v>262</v>
      </c>
    </row>
    <row r="1716" spans="4:5" x14ac:dyDescent="0.3">
      <c r="D1716" t="s">
        <v>262</v>
      </c>
      <c r="E1716" t="s">
        <v>262</v>
      </c>
    </row>
    <row r="1717" spans="4:5" x14ac:dyDescent="0.3">
      <c r="D1717" t="s">
        <v>262</v>
      </c>
      <c r="E1717" t="s">
        <v>262</v>
      </c>
    </row>
    <row r="1718" spans="4:5" x14ac:dyDescent="0.3">
      <c r="D1718" t="s">
        <v>262</v>
      </c>
      <c r="E1718" t="s">
        <v>262</v>
      </c>
    </row>
    <row r="1719" spans="4:5" x14ac:dyDescent="0.3">
      <c r="D1719" t="s">
        <v>262</v>
      </c>
      <c r="E1719" t="s">
        <v>262</v>
      </c>
    </row>
    <row r="1720" spans="4:5" x14ac:dyDescent="0.3">
      <c r="D1720" t="s">
        <v>262</v>
      </c>
      <c r="E1720" t="s">
        <v>262</v>
      </c>
    </row>
    <row r="1721" spans="4:5" x14ac:dyDescent="0.3">
      <c r="D1721" t="s">
        <v>262</v>
      </c>
      <c r="E1721" t="s">
        <v>262</v>
      </c>
    </row>
    <row r="1722" spans="4:5" x14ac:dyDescent="0.3">
      <c r="D1722" t="s">
        <v>262</v>
      </c>
      <c r="E1722" t="s">
        <v>262</v>
      </c>
    </row>
    <row r="1723" spans="4:5" x14ac:dyDescent="0.3">
      <c r="D1723" t="s">
        <v>262</v>
      </c>
      <c r="E1723" t="s">
        <v>262</v>
      </c>
    </row>
    <row r="1724" spans="4:5" x14ac:dyDescent="0.3">
      <c r="D1724" t="s">
        <v>262</v>
      </c>
      <c r="E1724" t="s">
        <v>262</v>
      </c>
    </row>
    <row r="1725" spans="4:5" x14ac:dyDescent="0.3">
      <c r="D1725" t="s">
        <v>262</v>
      </c>
      <c r="E1725" t="s">
        <v>262</v>
      </c>
    </row>
    <row r="1726" spans="4:5" x14ac:dyDescent="0.3">
      <c r="D1726" t="s">
        <v>262</v>
      </c>
      <c r="E1726" t="s">
        <v>262</v>
      </c>
    </row>
    <row r="1727" spans="4:5" x14ac:dyDescent="0.3">
      <c r="D1727" t="s">
        <v>262</v>
      </c>
      <c r="E1727" t="s">
        <v>262</v>
      </c>
    </row>
    <row r="1728" spans="4:5" x14ac:dyDescent="0.3">
      <c r="D1728" t="s">
        <v>262</v>
      </c>
      <c r="E1728" t="s">
        <v>262</v>
      </c>
    </row>
    <row r="1729" spans="4:5" x14ac:dyDescent="0.3">
      <c r="D1729" t="s">
        <v>262</v>
      </c>
      <c r="E1729" t="s">
        <v>262</v>
      </c>
    </row>
    <row r="1730" spans="4:5" x14ac:dyDescent="0.3">
      <c r="D1730" t="s">
        <v>262</v>
      </c>
      <c r="E1730" t="s">
        <v>262</v>
      </c>
    </row>
    <row r="1731" spans="4:5" x14ac:dyDescent="0.3">
      <c r="D1731" t="s">
        <v>262</v>
      </c>
      <c r="E1731" t="s">
        <v>262</v>
      </c>
    </row>
    <row r="1732" spans="4:5" x14ac:dyDescent="0.3">
      <c r="D1732" t="s">
        <v>262</v>
      </c>
      <c r="E1732" t="s">
        <v>262</v>
      </c>
    </row>
    <row r="1733" spans="4:5" x14ac:dyDescent="0.3">
      <c r="D1733" t="s">
        <v>262</v>
      </c>
      <c r="E1733" t="s">
        <v>262</v>
      </c>
    </row>
    <row r="1734" spans="4:5" x14ac:dyDescent="0.3">
      <c r="D1734" t="s">
        <v>262</v>
      </c>
      <c r="E1734" t="s">
        <v>262</v>
      </c>
    </row>
    <row r="1735" spans="4:5" x14ac:dyDescent="0.3">
      <c r="D1735" t="s">
        <v>262</v>
      </c>
      <c r="E1735" t="s">
        <v>262</v>
      </c>
    </row>
    <row r="1736" spans="4:5" x14ac:dyDescent="0.3">
      <c r="D1736" t="s">
        <v>262</v>
      </c>
      <c r="E1736" t="s">
        <v>262</v>
      </c>
    </row>
    <row r="1737" spans="4:5" x14ac:dyDescent="0.3">
      <c r="D1737" t="s">
        <v>262</v>
      </c>
      <c r="E1737" t="s">
        <v>262</v>
      </c>
    </row>
    <row r="1738" spans="4:5" x14ac:dyDescent="0.3">
      <c r="D1738" t="s">
        <v>262</v>
      </c>
      <c r="E1738" t="s">
        <v>262</v>
      </c>
    </row>
    <row r="1739" spans="4:5" x14ac:dyDescent="0.3">
      <c r="D1739" t="s">
        <v>262</v>
      </c>
      <c r="E1739" t="s">
        <v>262</v>
      </c>
    </row>
    <row r="1740" spans="4:5" x14ac:dyDescent="0.3">
      <c r="D1740" t="s">
        <v>262</v>
      </c>
      <c r="E1740" t="s">
        <v>262</v>
      </c>
    </row>
    <row r="1741" spans="4:5" x14ac:dyDescent="0.3">
      <c r="D1741" t="s">
        <v>262</v>
      </c>
      <c r="E1741" t="s">
        <v>262</v>
      </c>
    </row>
    <row r="1742" spans="4:5" x14ac:dyDescent="0.3">
      <c r="D1742" t="s">
        <v>262</v>
      </c>
      <c r="E1742" t="s">
        <v>262</v>
      </c>
    </row>
    <row r="1743" spans="4:5" x14ac:dyDescent="0.3">
      <c r="D1743" t="s">
        <v>262</v>
      </c>
      <c r="E1743" t="s">
        <v>262</v>
      </c>
    </row>
    <row r="1744" spans="4:5" x14ac:dyDescent="0.3">
      <c r="D1744" t="s">
        <v>262</v>
      </c>
      <c r="E1744" t="s">
        <v>262</v>
      </c>
    </row>
    <row r="1745" spans="4:12" x14ac:dyDescent="0.3">
      <c r="D1745" t="s">
        <v>262</v>
      </c>
      <c r="E1745" t="s">
        <v>262</v>
      </c>
    </row>
    <row r="1746" spans="4:12" x14ac:dyDescent="0.3">
      <c r="D1746" t="s">
        <v>262</v>
      </c>
      <c r="E1746" t="s">
        <v>262</v>
      </c>
    </row>
    <row r="1747" spans="4:12" x14ac:dyDescent="0.3">
      <c r="D1747" t="s">
        <v>262</v>
      </c>
      <c r="E1747" t="s">
        <v>262</v>
      </c>
    </row>
    <row r="1748" spans="4:12" x14ac:dyDescent="0.3">
      <c r="D1748" t="s">
        <v>262</v>
      </c>
      <c r="E1748" t="s">
        <v>262</v>
      </c>
    </row>
    <row r="1749" spans="4:12" x14ac:dyDescent="0.3">
      <c r="D1749" t="s">
        <v>262</v>
      </c>
      <c r="E1749" t="s">
        <v>262</v>
      </c>
    </row>
    <row r="1750" spans="4:12" x14ac:dyDescent="0.3">
      <c r="D1750" t="s">
        <v>262</v>
      </c>
      <c r="E1750" t="s">
        <v>262</v>
      </c>
    </row>
    <row r="1751" spans="4:12" x14ac:dyDescent="0.3">
      <c r="D1751" t="s">
        <v>262</v>
      </c>
      <c r="E1751" t="s">
        <v>262</v>
      </c>
      <c r="J1751"/>
      <c r="K1751"/>
      <c r="L1751"/>
    </row>
    <row r="1752" spans="4:12" x14ac:dyDescent="0.3">
      <c r="D1752" t="s">
        <v>262</v>
      </c>
      <c r="E1752" t="s">
        <v>262</v>
      </c>
      <c r="J1752"/>
      <c r="K1752"/>
      <c r="L1752"/>
    </row>
    <row r="1753" spans="4:12" x14ac:dyDescent="0.3">
      <c r="D1753" t="s">
        <v>262</v>
      </c>
      <c r="E1753" t="s">
        <v>262</v>
      </c>
      <c r="J1753"/>
      <c r="K1753"/>
      <c r="L1753"/>
    </row>
    <row r="1754" spans="4:12" x14ac:dyDescent="0.3">
      <c r="D1754" t="s">
        <v>262</v>
      </c>
      <c r="E1754" t="s">
        <v>262</v>
      </c>
      <c r="J1754"/>
      <c r="K1754"/>
      <c r="L1754"/>
    </row>
    <row r="1755" spans="4:12" x14ac:dyDescent="0.3">
      <c r="D1755" t="s">
        <v>262</v>
      </c>
      <c r="E1755" t="s">
        <v>262</v>
      </c>
      <c r="J1755"/>
      <c r="K1755"/>
      <c r="L1755"/>
    </row>
    <row r="1756" spans="4:12" x14ac:dyDescent="0.3">
      <c r="D1756" t="s">
        <v>262</v>
      </c>
      <c r="E1756" t="s">
        <v>262</v>
      </c>
      <c r="J1756"/>
      <c r="K1756"/>
      <c r="L1756"/>
    </row>
    <row r="1757" spans="4:12" x14ac:dyDescent="0.3">
      <c r="D1757" t="s">
        <v>262</v>
      </c>
      <c r="E1757" t="s">
        <v>262</v>
      </c>
      <c r="J1757"/>
      <c r="K1757"/>
      <c r="L1757"/>
    </row>
    <row r="1758" spans="4:12" x14ac:dyDescent="0.3">
      <c r="D1758" t="s">
        <v>262</v>
      </c>
      <c r="E1758" t="s">
        <v>262</v>
      </c>
      <c r="J1758"/>
      <c r="K1758"/>
      <c r="L1758"/>
    </row>
    <row r="1759" spans="4:12" x14ac:dyDescent="0.3">
      <c r="D1759" t="s">
        <v>262</v>
      </c>
      <c r="E1759" t="s">
        <v>262</v>
      </c>
    </row>
    <row r="1760" spans="4:12" x14ac:dyDescent="0.3">
      <c r="D1760" t="s">
        <v>262</v>
      </c>
      <c r="E1760" t="s">
        <v>262</v>
      </c>
    </row>
    <row r="1761" spans="4:5" x14ac:dyDescent="0.3">
      <c r="D1761" t="s">
        <v>262</v>
      </c>
      <c r="E1761" t="s">
        <v>262</v>
      </c>
    </row>
    <row r="1762" spans="4:5" x14ac:dyDescent="0.3">
      <c r="D1762" t="s">
        <v>262</v>
      </c>
      <c r="E1762" t="s">
        <v>262</v>
      </c>
    </row>
    <row r="1763" spans="4:5" x14ac:dyDescent="0.3">
      <c r="D1763" t="s">
        <v>262</v>
      </c>
      <c r="E1763" t="s">
        <v>262</v>
      </c>
    </row>
    <row r="1764" spans="4:5" x14ac:dyDescent="0.3">
      <c r="D1764" t="s">
        <v>262</v>
      </c>
      <c r="E1764" t="s">
        <v>262</v>
      </c>
    </row>
    <row r="1765" spans="4:5" x14ac:dyDescent="0.3">
      <c r="D1765" t="s">
        <v>262</v>
      </c>
      <c r="E1765" t="s">
        <v>262</v>
      </c>
    </row>
    <row r="1766" spans="4:5" x14ac:dyDescent="0.3">
      <c r="D1766" t="s">
        <v>262</v>
      </c>
      <c r="E1766" t="s">
        <v>262</v>
      </c>
    </row>
    <row r="1767" spans="4:5" x14ac:dyDescent="0.3">
      <c r="D1767" t="s">
        <v>262</v>
      </c>
      <c r="E1767" t="s">
        <v>262</v>
      </c>
    </row>
    <row r="1768" spans="4:5" x14ac:dyDescent="0.3">
      <c r="D1768" t="s">
        <v>262</v>
      </c>
      <c r="E1768" t="s">
        <v>262</v>
      </c>
    </row>
    <row r="1769" spans="4:5" x14ac:dyDescent="0.3">
      <c r="D1769" t="s">
        <v>262</v>
      </c>
      <c r="E1769" t="s">
        <v>262</v>
      </c>
    </row>
    <row r="1770" spans="4:5" x14ac:dyDescent="0.3">
      <c r="D1770" t="s">
        <v>262</v>
      </c>
      <c r="E1770" t="s">
        <v>262</v>
      </c>
    </row>
    <row r="1771" spans="4:5" x14ac:dyDescent="0.3">
      <c r="D1771" t="s">
        <v>262</v>
      </c>
      <c r="E1771" t="s">
        <v>262</v>
      </c>
    </row>
    <row r="1772" spans="4:5" x14ac:dyDescent="0.3">
      <c r="D1772" t="s">
        <v>262</v>
      </c>
      <c r="E1772" t="s">
        <v>262</v>
      </c>
    </row>
    <row r="1773" spans="4:5" x14ac:dyDescent="0.3">
      <c r="D1773" t="s">
        <v>262</v>
      </c>
      <c r="E1773" t="s">
        <v>262</v>
      </c>
    </row>
    <row r="1774" spans="4:5" x14ac:dyDescent="0.3">
      <c r="D1774" t="s">
        <v>262</v>
      </c>
      <c r="E1774" t="s">
        <v>262</v>
      </c>
    </row>
    <row r="1775" spans="4:5" x14ac:dyDescent="0.3">
      <c r="D1775" t="s">
        <v>262</v>
      </c>
      <c r="E1775" t="s">
        <v>262</v>
      </c>
    </row>
    <row r="1776" spans="4:5" x14ac:dyDescent="0.3">
      <c r="D1776" t="s">
        <v>262</v>
      </c>
      <c r="E1776" t="s">
        <v>262</v>
      </c>
    </row>
    <row r="1777" spans="4:5" x14ac:dyDescent="0.3">
      <c r="D1777" t="s">
        <v>262</v>
      </c>
      <c r="E1777" t="s">
        <v>262</v>
      </c>
    </row>
    <row r="1778" spans="4:5" x14ac:dyDescent="0.3">
      <c r="D1778" t="s">
        <v>262</v>
      </c>
      <c r="E1778" t="s">
        <v>262</v>
      </c>
    </row>
    <row r="1779" spans="4:5" x14ac:dyDescent="0.3">
      <c r="D1779" t="s">
        <v>262</v>
      </c>
      <c r="E1779" t="s">
        <v>262</v>
      </c>
    </row>
    <row r="1780" spans="4:5" x14ac:dyDescent="0.3">
      <c r="D1780" t="s">
        <v>262</v>
      </c>
      <c r="E1780" t="s">
        <v>262</v>
      </c>
    </row>
    <row r="1781" spans="4:5" x14ac:dyDescent="0.3">
      <c r="D1781" t="s">
        <v>262</v>
      </c>
      <c r="E1781" t="s">
        <v>262</v>
      </c>
    </row>
    <row r="1782" spans="4:5" x14ac:dyDescent="0.3">
      <c r="D1782" t="s">
        <v>262</v>
      </c>
      <c r="E1782" t="s">
        <v>262</v>
      </c>
    </row>
    <row r="1783" spans="4:5" x14ac:dyDescent="0.3">
      <c r="D1783" t="s">
        <v>262</v>
      </c>
      <c r="E1783" t="s">
        <v>262</v>
      </c>
    </row>
    <row r="1784" spans="4:5" x14ac:dyDescent="0.3">
      <c r="D1784" t="s">
        <v>262</v>
      </c>
      <c r="E1784" t="s">
        <v>262</v>
      </c>
    </row>
    <row r="1785" spans="4:5" x14ac:dyDescent="0.3">
      <c r="D1785" t="s">
        <v>262</v>
      </c>
      <c r="E1785" t="s">
        <v>262</v>
      </c>
    </row>
    <row r="1786" spans="4:5" x14ac:dyDescent="0.3">
      <c r="D1786" t="s">
        <v>262</v>
      </c>
      <c r="E1786" t="s">
        <v>262</v>
      </c>
    </row>
    <row r="1787" spans="4:5" x14ac:dyDescent="0.3">
      <c r="D1787" t="s">
        <v>262</v>
      </c>
      <c r="E1787" t="s">
        <v>262</v>
      </c>
    </row>
    <row r="1788" spans="4:5" x14ac:dyDescent="0.3">
      <c r="D1788" t="s">
        <v>262</v>
      </c>
      <c r="E1788" t="s">
        <v>262</v>
      </c>
    </row>
    <row r="1789" spans="4:5" x14ac:dyDescent="0.3">
      <c r="D1789" t="s">
        <v>262</v>
      </c>
      <c r="E1789" t="s">
        <v>262</v>
      </c>
    </row>
    <row r="1790" spans="4:5" x14ac:dyDescent="0.3">
      <c r="D1790" t="s">
        <v>262</v>
      </c>
      <c r="E1790" t="s">
        <v>262</v>
      </c>
    </row>
    <row r="1791" spans="4:5" x14ac:dyDescent="0.3">
      <c r="D1791" t="s">
        <v>262</v>
      </c>
      <c r="E1791" t="s">
        <v>262</v>
      </c>
    </row>
    <row r="1792" spans="4:5" x14ac:dyDescent="0.3">
      <c r="D1792" t="s">
        <v>262</v>
      </c>
      <c r="E1792" t="s">
        <v>262</v>
      </c>
    </row>
    <row r="1793" spans="4:12" x14ac:dyDescent="0.3">
      <c r="D1793" t="s">
        <v>262</v>
      </c>
      <c r="E1793" t="s">
        <v>262</v>
      </c>
    </row>
    <row r="1794" spans="4:12" x14ac:dyDescent="0.3">
      <c r="D1794" t="s">
        <v>262</v>
      </c>
      <c r="E1794" t="s">
        <v>262</v>
      </c>
    </row>
    <row r="1795" spans="4:12" x14ac:dyDescent="0.3">
      <c r="D1795" t="s">
        <v>262</v>
      </c>
      <c r="E1795" t="s">
        <v>262</v>
      </c>
    </row>
    <row r="1796" spans="4:12" x14ac:dyDescent="0.3">
      <c r="D1796" t="s">
        <v>262</v>
      </c>
      <c r="E1796" t="s">
        <v>262</v>
      </c>
      <c r="J1796"/>
      <c r="K1796"/>
      <c r="L1796"/>
    </row>
    <row r="1797" spans="4:12" x14ac:dyDescent="0.3">
      <c r="D1797" t="s">
        <v>262</v>
      </c>
      <c r="E1797" t="s">
        <v>262</v>
      </c>
    </row>
    <row r="1798" spans="4:12" x14ac:dyDescent="0.3">
      <c r="D1798" t="s">
        <v>262</v>
      </c>
      <c r="E1798" t="s">
        <v>262</v>
      </c>
    </row>
    <row r="1799" spans="4:12" x14ac:dyDescent="0.3">
      <c r="D1799" t="s">
        <v>262</v>
      </c>
      <c r="E1799" t="s">
        <v>262</v>
      </c>
    </row>
    <row r="1800" spans="4:12" x14ac:dyDescent="0.3">
      <c r="D1800" t="s">
        <v>262</v>
      </c>
      <c r="E1800" t="s">
        <v>262</v>
      </c>
    </row>
    <row r="1801" spans="4:12" x14ac:dyDescent="0.3">
      <c r="D1801" t="s">
        <v>262</v>
      </c>
      <c r="E1801" t="s">
        <v>262</v>
      </c>
    </row>
    <row r="1802" spans="4:12" x14ac:dyDescent="0.3">
      <c r="D1802" t="s">
        <v>262</v>
      </c>
      <c r="E1802" t="s">
        <v>262</v>
      </c>
    </row>
    <row r="1803" spans="4:12" x14ac:dyDescent="0.3">
      <c r="D1803" t="s">
        <v>262</v>
      </c>
      <c r="E1803" t="s">
        <v>262</v>
      </c>
    </row>
    <row r="1804" spans="4:12" x14ac:dyDescent="0.3">
      <c r="D1804" t="s">
        <v>262</v>
      </c>
      <c r="E1804" t="s">
        <v>262</v>
      </c>
    </row>
    <row r="1805" spans="4:12" x14ac:dyDescent="0.3">
      <c r="D1805" t="s">
        <v>262</v>
      </c>
      <c r="E1805" t="s">
        <v>262</v>
      </c>
    </row>
    <row r="1806" spans="4:12" x14ac:dyDescent="0.3">
      <c r="D1806" t="s">
        <v>262</v>
      </c>
      <c r="E1806" t="s">
        <v>262</v>
      </c>
    </row>
    <row r="1807" spans="4:12" x14ac:dyDescent="0.3">
      <c r="D1807" t="s">
        <v>262</v>
      </c>
      <c r="E1807" t="s">
        <v>262</v>
      </c>
    </row>
    <row r="1808" spans="4:12" x14ac:dyDescent="0.3">
      <c r="D1808" t="s">
        <v>262</v>
      </c>
      <c r="E1808" t="s">
        <v>262</v>
      </c>
    </row>
    <row r="1809" spans="4:12" x14ac:dyDescent="0.3">
      <c r="D1809" t="s">
        <v>262</v>
      </c>
      <c r="E1809" t="s">
        <v>262</v>
      </c>
    </row>
    <row r="1810" spans="4:12" x14ac:dyDescent="0.3">
      <c r="D1810" t="s">
        <v>262</v>
      </c>
      <c r="E1810" t="s">
        <v>262</v>
      </c>
    </row>
    <row r="1811" spans="4:12" x14ac:dyDescent="0.3">
      <c r="D1811" t="s">
        <v>262</v>
      </c>
      <c r="E1811" t="s">
        <v>262</v>
      </c>
    </row>
    <row r="1812" spans="4:12" x14ac:dyDescent="0.3">
      <c r="D1812" t="s">
        <v>262</v>
      </c>
      <c r="E1812" t="s">
        <v>262</v>
      </c>
    </row>
    <row r="1813" spans="4:12" x14ac:dyDescent="0.3">
      <c r="D1813" t="s">
        <v>262</v>
      </c>
      <c r="E1813" t="s">
        <v>262</v>
      </c>
    </row>
    <row r="1814" spans="4:12" x14ac:dyDescent="0.3">
      <c r="D1814" t="s">
        <v>262</v>
      </c>
      <c r="E1814" t="s">
        <v>262</v>
      </c>
    </row>
    <row r="1815" spans="4:12" x14ac:dyDescent="0.3">
      <c r="D1815" t="s">
        <v>262</v>
      </c>
      <c r="E1815" t="s">
        <v>262</v>
      </c>
    </row>
    <row r="1816" spans="4:12" x14ac:dyDescent="0.3">
      <c r="D1816" t="s">
        <v>262</v>
      </c>
      <c r="E1816" t="s">
        <v>262</v>
      </c>
    </row>
    <row r="1817" spans="4:12" x14ac:dyDescent="0.3">
      <c r="D1817" t="s">
        <v>262</v>
      </c>
      <c r="E1817" t="s">
        <v>262</v>
      </c>
    </row>
    <row r="1818" spans="4:12" x14ac:dyDescent="0.3">
      <c r="D1818" t="s">
        <v>262</v>
      </c>
      <c r="E1818" t="s">
        <v>262</v>
      </c>
    </row>
    <row r="1819" spans="4:12" x14ac:dyDescent="0.3">
      <c r="D1819" t="s">
        <v>262</v>
      </c>
      <c r="E1819" t="s">
        <v>262</v>
      </c>
    </row>
    <row r="1820" spans="4:12" x14ac:dyDescent="0.3">
      <c r="D1820" t="s">
        <v>262</v>
      </c>
      <c r="E1820" t="s">
        <v>262</v>
      </c>
    </row>
    <row r="1821" spans="4:12" x14ac:dyDescent="0.3">
      <c r="D1821" t="s">
        <v>262</v>
      </c>
      <c r="E1821" t="s">
        <v>262</v>
      </c>
    </row>
    <row r="1822" spans="4:12" x14ac:dyDescent="0.3">
      <c r="D1822" t="s">
        <v>262</v>
      </c>
      <c r="E1822" t="s">
        <v>262</v>
      </c>
    </row>
    <row r="1823" spans="4:12" x14ac:dyDescent="0.3">
      <c r="D1823" t="s">
        <v>262</v>
      </c>
      <c r="E1823" t="s">
        <v>262</v>
      </c>
      <c r="J1823"/>
      <c r="K1823"/>
      <c r="L1823"/>
    </row>
    <row r="1824" spans="4:12" x14ac:dyDescent="0.3">
      <c r="D1824" t="s">
        <v>262</v>
      </c>
      <c r="E1824" t="s">
        <v>262</v>
      </c>
      <c r="J1824"/>
      <c r="K1824"/>
      <c r="L1824"/>
    </row>
    <row r="1825" spans="10:12" x14ac:dyDescent="0.3">
      <c r="J1825"/>
      <c r="K1825"/>
      <c r="L1825"/>
    </row>
    <row r="1826" spans="10:12" x14ac:dyDescent="0.3">
      <c r="J1826"/>
      <c r="K1826"/>
      <c r="L1826"/>
    </row>
    <row r="1827" spans="10:12" x14ac:dyDescent="0.3">
      <c r="J1827"/>
      <c r="K1827"/>
      <c r="L1827"/>
    </row>
    <row r="1828" spans="10:12" x14ac:dyDescent="0.3">
      <c r="J1828"/>
      <c r="K1828"/>
      <c r="L1828"/>
    </row>
    <row r="1829" spans="10:12" x14ac:dyDescent="0.3">
      <c r="J1829"/>
      <c r="K1829"/>
      <c r="L1829"/>
    </row>
    <row r="1830" spans="10:12" x14ac:dyDescent="0.3">
      <c r="J1830"/>
      <c r="K1830"/>
      <c r="L1830"/>
    </row>
    <row r="1831" spans="10:12" x14ac:dyDescent="0.3">
      <c r="J1831"/>
      <c r="K1831"/>
      <c r="L1831"/>
    </row>
    <row r="1832" spans="10:12" x14ac:dyDescent="0.3">
      <c r="J1832"/>
      <c r="K1832"/>
      <c r="L1832"/>
    </row>
    <row r="1874" spans="10:12" x14ac:dyDescent="0.3">
      <c r="J1874"/>
      <c r="K1874"/>
      <c r="L1874"/>
    </row>
    <row r="1875" spans="10:12" x14ac:dyDescent="0.3">
      <c r="J1875"/>
      <c r="K1875"/>
      <c r="L1875"/>
    </row>
    <row r="1876" spans="10:12" x14ac:dyDescent="0.3">
      <c r="J1876"/>
      <c r="K1876"/>
      <c r="L1876"/>
    </row>
    <row r="1877" spans="10:12" x14ac:dyDescent="0.3">
      <c r="J1877"/>
      <c r="K1877"/>
      <c r="L1877"/>
    </row>
    <row r="1878" spans="10:12" x14ac:dyDescent="0.3">
      <c r="J1878"/>
      <c r="K1878"/>
      <c r="L1878"/>
    </row>
    <row r="1879" spans="10:12" x14ac:dyDescent="0.3">
      <c r="J1879"/>
      <c r="K1879"/>
      <c r="L1879"/>
    </row>
    <row r="1880" spans="10:12" x14ac:dyDescent="0.3">
      <c r="J1880"/>
      <c r="K1880"/>
      <c r="L1880"/>
    </row>
    <row r="1881" spans="10:12" x14ac:dyDescent="0.3">
      <c r="J1881"/>
      <c r="K1881"/>
      <c r="L1881"/>
    </row>
    <row r="1882" spans="10:12" x14ac:dyDescent="0.3">
      <c r="J1882"/>
      <c r="K1882"/>
      <c r="L1882"/>
    </row>
    <row r="1883" spans="10:12" x14ac:dyDescent="0.3">
      <c r="J1883"/>
      <c r="K1883"/>
      <c r="L1883"/>
    </row>
    <row r="1930" spans="10:12" x14ac:dyDescent="0.3">
      <c r="J1930"/>
      <c r="K1930"/>
      <c r="L1930"/>
    </row>
    <row r="1931" spans="10:12" x14ac:dyDescent="0.3">
      <c r="J1931"/>
      <c r="K1931"/>
      <c r="L1931"/>
    </row>
    <row r="1932" spans="10:12" x14ac:dyDescent="0.3">
      <c r="J1932"/>
      <c r="K1932"/>
      <c r="L1932"/>
    </row>
    <row r="1933" spans="10:12" x14ac:dyDescent="0.3">
      <c r="J1933"/>
      <c r="K1933"/>
      <c r="L1933"/>
    </row>
    <row r="1934" spans="10:12" x14ac:dyDescent="0.3">
      <c r="J1934"/>
      <c r="K1934"/>
      <c r="L1934"/>
    </row>
    <row r="1935" spans="10:12" x14ac:dyDescent="0.3">
      <c r="J1935"/>
      <c r="K1935"/>
      <c r="L1935"/>
    </row>
    <row r="1936" spans="10:12" x14ac:dyDescent="0.3">
      <c r="J1936"/>
      <c r="K1936"/>
      <c r="L1936"/>
    </row>
    <row r="1937" spans="10:12" x14ac:dyDescent="0.3">
      <c r="J1937"/>
      <c r="K1937"/>
      <c r="L1937"/>
    </row>
    <row r="1970" spans="4:12" x14ac:dyDescent="0.3">
      <c r="F1970" s="14"/>
      <c r="G1970" s="14"/>
      <c r="H1970" s="14"/>
      <c r="J1970" s="14"/>
      <c r="K1970" s="14"/>
      <c r="L1970" s="14"/>
    </row>
    <row r="1978" spans="4:12" x14ac:dyDescent="0.3">
      <c r="D1978" s="1"/>
    </row>
    <row r="1979" spans="4:12" x14ac:dyDescent="0.3">
      <c r="D1979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D05E5-C6DD-4E9A-867D-C2AA95F00143}">
  <sheetPr filterMode="1">
    <tabColor rgb="FFFFFF00"/>
  </sheetPr>
  <dimension ref="A1:H2213"/>
  <sheetViews>
    <sheetView workbookViewId="0">
      <selection activeCell="C4" sqref="A1:XFD4 A14:XFD58 A70:XFD105 A115:XFD162 A167:XFD172 A174:XFD174 A183:XFD228 A282:XFD284 A294:XFD326 A328:XFD344 A356:XFD378 A387:XFD395 A402:XFD420 A429:XFD470 A478:XFD542 A544:XFD551 A562:XFD574 A584:XFD651 A653:XFD671 A673:XFD705 A713:XFD740 A742:XFD752 A760:XFD779 A781:XFD785 A790:XFD851 A853:XFD895 A898:XFD929 A940:XFD969 A978:XFD997 A1003:XFD1039 A1051:XFD1123 A1135:XFD1181 A1190:XFD1230 A1238:XFD1263 A1272:XFD1297 A1306:XFD1331 A1341:XFD1384 A1395:XFD1403 A1414:XFD1441 A1452:XFD1474 A1484:XFD1522 A1533:XFD1555 A1565:XFD1623 A1633:XFD1690 A1701:XFD1750 A1759:XFD1795 A1797:XFD1822 A1833:XFD1873 A1884:XFD1929 A1938:XFD1048576"/>
    </sheetView>
  </sheetViews>
  <sheetFormatPr defaultRowHeight="14.4" x14ac:dyDescent="0.3"/>
  <sheetData>
    <row r="1" spans="1:8" x14ac:dyDescent="0.3">
      <c r="D1" t="s">
        <v>722</v>
      </c>
    </row>
    <row r="3" spans="1:8" x14ac:dyDescent="0.3">
      <c r="A3" t="s">
        <v>256</v>
      </c>
      <c r="F3" t="s">
        <v>257</v>
      </c>
    </row>
    <row r="4" spans="1:8" hidden="1" x14ac:dyDescent="0.3">
      <c r="A4" t="s">
        <v>717</v>
      </c>
      <c r="B4" t="s">
        <v>2</v>
      </c>
      <c r="C4" t="s">
        <v>4</v>
      </c>
      <c r="E4" t="s">
        <v>716</v>
      </c>
      <c r="F4" t="s">
        <v>259</v>
      </c>
      <c r="G4" t="s">
        <v>260</v>
      </c>
      <c r="H4" t="s">
        <v>261</v>
      </c>
    </row>
    <row r="5" spans="1:8" hidden="1" x14ac:dyDescent="0.3">
      <c r="A5" t="s">
        <v>718</v>
      </c>
      <c r="B5" t="s">
        <v>59</v>
      </c>
      <c r="C5" t="s">
        <v>203</v>
      </c>
      <c r="D5" t="s">
        <v>1411</v>
      </c>
      <c r="E5" t="s">
        <v>1412</v>
      </c>
      <c r="F5">
        <v>9189.01</v>
      </c>
      <c r="G5">
        <v>9200.56</v>
      </c>
      <c r="H5">
        <v>9575.16</v>
      </c>
    </row>
    <row r="6" spans="1:8" hidden="1" x14ac:dyDescent="0.3">
      <c r="A6" t="s">
        <v>718</v>
      </c>
      <c r="B6" t="s">
        <v>59</v>
      </c>
      <c r="C6" t="s">
        <v>266</v>
      </c>
      <c r="D6" t="s">
        <v>1413</v>
      </c>
      <c r="E6" t="s">
        <v>1412</v>
      </c>
      <c r="F6">
        <v>1565.38</v>
      </c>
      <c r="G6">
        <v>1601.73</v>
      </c>
      <c r="H6">
        <v>1670.26</v>
      </c>
    </row>
    <row r="7" spans="1:8" hidden="1" x14ac:dyDescent="0.3">
      <c r="A7" t="s">
        <v>718</v>
      </c>
      <c r="B7" t="s">
        <v>59</v>
      </c>
      <c r="C7" t="s">
        <v>205</v>
      </c>
      <c r="D7" t="s">
        <v>1414</v>
      </c>
      <c r="E7" t="s">
        <v>1412</v>
      </c>
      <c r="F7">
        <v>18972</v>
      </c>
      <c r="G7">
        <v>18972</v>
      </c>
      <c r="H7">
        <v>18972</v>
      </c>
    </row>
    <row r="8" spans="1:8" hidden="1" x14ac:dyDescent="0.3">
      <c r="A8" t="s">
        <v>718</v>
      </c>
      <c r="B8" t="s">
        <v>59</v>
      </c>
      <c r="C8" t="s">
        <v>206</v>
      </c>
      <c r="D8" t="s">
        <v>1415</v>
      </c>
      <c r="E8" t="s">
        <v>1412</v>
      </c>
      <c r="F8">
        <v>201.17999999999998</v>
      </c>
      <c r="G8">
        <v>202.81</v>
      </c>
      <c r="H8">
        <v>780.08</v>
      </c>
    </row>
    <row r="9" spans="1:8" hidden="1" x14ac:dyDescent="0.3">
      <c r="A9" t="s">
        <v>718</v>
      </c>
      <c r="B9" t="s">
        <v>59</v>
      </c>
      <c r="C9" t="s">
        <v>207</v>
      </c>
      <c r="D9" t="s">
        <v>1416</v>
      </c>
      <c r="E9" t="s">
        <v>1412</v>
      </c>
      <c r="F9">
        <v>3047.66</v>
      </c>
      <c r="G9">
        <v>3072.61</v>
      </c>
      <c r="H9">
        <v>3139.44</v>
      </c>
    </row>
    <row r="10" spans="1:8" hidden="1" x14ac:dyDescent="0.3">
      <c r="A10" t="s">
        <v>718</v>
      </c>
      <c r="B10" t="s">
        <v>59</v>
      </c>
      <c r="C10" t="s">
        <v>208</v>
      </c>
      <c r="D10" t="s">
        <v>1417</v>
      </c>
      <c r="E10" t="s">
        <v>1412</v>
      </c>
      <c r="F10">
        <v>758.18</v>
      </c>
      <c r="G10">
        <v>926.73</v>
      </c>
      <c r="H10">
        <v>545.51</v>
      </c>
    </row>
    <row r="11" spans="1:8" hidden="1" x14ac:dyDescent="0.3">
      <c r="A11" t="s">
        <v>718</v>
      </c>
      <c r="B11" t="s">
        <v>59</v>
      </c>
      <c r="C11" t="s">
        <v>268</v>
      </c>
      <c r="D11" t="s">
        <v>1418</v>
      </c>
      <c r="E11" t="s">
        <v>1412</v>
      </c>
      <c r="F11">
        <v>18031.560000000001</v>
      </c>
      <c r="G11">
        <v>18181.810000000001</v>
      </c>
      <c r="H11">
        <v>18576.18</v>
      </c>
    </row>
    <row r="12" spans="1:8" hidden="1" x14ac:dyDescent="0.3">
      <c r="A12" t="s">
        <v>718</v>
      </c>
      <c r="B12" t="s">
        <v>59</v>
      </c>
      <c r="C12" t="s">
        <v>269</v>
      </c>
      <c r="D12" t="s">
        <v>1419</v>
      </c>
      <c r="E12" t="s">
        <v>1412</v>
      </c>
      <c r="F12">
        <v>1863.6</v>
      </c>
      <c r="G12">
        <v>1879.1</v>
      </c>
      <c r="H12">
        <v>1919.82</v>
      </c>
    </row>
    <row r="13" spans="1:8" x14ac:dyDescent="0.3">
      <c r="A13" t="s">
        <v>718</v>
      </c>
      <c r="B13" t="s">
        <v>59</v>
      </c>
      <c r="C13" t="s">
        <v>73</v>
      </c>
      <c r="D13" t="s">
        <v>1420</v>
      </c>
      <c r="E13" t="s">
        <v>1412</v>
      </c>
      <c r="F13">
        <v>0</v>
      </c>
    </row>
    <row r="14" spans="1:8" hidden="1" x14ac:dyDescent="0.3">
      <c r="A14" t="s">
        <v>718</v>
      </c>
      <c r="B14" t="s">
        <v>59</v>
      </c>
      <c r="C14" t="s">
        <v>154</v>
      </c>
      <c r="D14" t="s">
        <v>1421</v>
      </c>
      <c r="E14" t="s">
        <v>1422</v>
      </c>
      <c r="F14">
        <v>800</v>
      </c>
    </row>
    <row r="15" spans="1:8" hidden="1" x14ac:dyDescent="0.3">
      <c r="A15" t="s">
        <v>718</v>
      </c>
      <c r="B15" t="s">
        <v>59</v>
      </c>
      <c r="C15" t="s">
        <v>156</v>
      </c>
      <c r="D15" t="s">
        <v>1423</v>
      </c>
      <c r="E15" t="s">
        <v>1422</v>
      </c>
      <c r="F15">
        <v>68</v>
      </c>
      <c r="G15">
        <v>66.5</v>
      </c>
      <c r="H15">
        <v>63.5</v>
      </c>
    </row>
    <row r="16" spans="1:8" hidden="1" x14ac:dyDescent="0.3">
      <c r="A16" t="s">
        <v>718</v>
      </c>
      <c r="B16" t="s">
        <v>59</v>
      </c>
      <c r="C16" t="s">
        <v>270</v>
      </c>
      <c r="D16" t="s">
        <v>1424</v>
      </c>
      <c r="E16" t="s">
        <v>1422</v>
      </c>
      <c r="F16">
        <v>504</v>
      </c>
      <c r="G16">
        <v>374.94</v>
      </c>
      <c r="H16">
        <v>522.27</v>
      </c>
    </row>
    <row r="17" spans="1:8" hidden="1" x14ac:dyDescent="0.3">
      <c r="A17" t="s">
        <v>718</v>
      </c>
      <c r="B17" t="s">
        <v>59</v>
      </c>
      <c r="C17" t="s">
        <v>11</v>
      </c>
      <c r="D17" t="s">
        <v>465</v>
      </c>
      <c r="E17" t="s">
        <v>1422</v>
      </c>
      <c r="F17">
        <v>0</v>
      </c>
      <c r="G17">
        <v>0</v>
      </c>
      <c r="H17">
        <v>0</v>
      </c>
    </row>
    <row r="18" spans="1:8" hidden="1" x14ac:dyDescent="0.3">
      <c r="A18" t="s">
        <v>718</v>
      </c>
      <c r="B18" t="s">
        <v>59</v>
      </c>
      <c r="C18" t="s">
        <v>272</v>
      </c>
      <c r="D18" t="s">
        <v>1425</v>
      </c>
      <c r="E18" t="s">
        <v>1426</v>
      </c>
      <c r="H18">
        <v>4.95</v>
      </c>
    </row>
    <row r="19" spans="1:8" hidden="1" x14ac:dyDescent="0.3">
      <c r="A19" t="s">
        <v>718</v>
      </c>
      <c r="B19" t="s">
        <v>59</v>
      </c>
      <c r="C19" t="s">
        <v>273</v>
      </c>
      <c r="D19" t="s">
        <v>1427</v>
      </c>
      <c r="E19" t="s">
        <v>1426</v>
      </c>
      <c r="G19">
        <v>210.76</v>
      </c>
      <c r="H19">
        <v>592.34</v>
      </c>
    </row>
    <row r="20" spans="1:8" hidden="1" x14ac:dyDescent="0.3">
      <c r="A20" t="s">
        <v>718</v>
      </c>
      <c r="B20" t="s">
        <v>59</v>
      </c>
      <c r="C20" t="s">
        <v>184</v>
      </c>
      <c r="D20" t="s">
        <v>1428</v>
      </c>
      <c r="E20" t="s">
        <v>1426</v>
      </c>
      <c r="F20">
        <v>98</v>
      </c>
    </row>
    <row r="21" spans="1:8" hidden="1" x14ac:dyDescent="0.3">
      <c r="A21" t="s">
        <v>718</v>
      </c>
      <c r="B21" t="s">
        <v>59</v>
      </c>
      <c r="C21" t="s">
        <v>275</v>
      </c>
      <c r="D21" t="s">
        <v>1429</v>
      </c>
      <c r="E21" t="s">
        <v>1426</v>
      </c>
      <c r="F21">
        <v>8.5</v>
      </c>
      <c r="H21">
        <v>249.94</v>
      </c>
    </row>
    <row r="22" spans="1:8" hidden="1" x14ac:dyDescent="0.3">
      <c r="A22" t="s">
        <v>718</v>
      </c>
      <c r="B22" t="s">
        <v>59</v>
      </c>
      <c r="C22" t="s">
        <v>276</v>
      </c>
      <c r="D22" t="s">
        <v>1430</v>
      </c>
      <c r="E22" t="s">
        <v>1426</v>
      </c>
      <c r="F22">
        <v>2020.39</v>
      </c>
    </row>
    <row r="23" spans="1:8" hidden="1" x14ac:dyDescent="0.3">
      <c r="A23" t="s">
        <v>718</v>
      </c>
      <c r="B23" t="s">
        <v>59</v>
      </c>
      <c r="C23" t="s">
        <v>277</v>
      </c>
      <c r="D23" t="s">
        <v>1431</v>
      </c>
      <c r="E23" t="s">
        <v>1426</v>
      </c>
      <c r="F23">
        <v>0</v>
      </c>
      <c r="G23">
        <v>205.16</v>
      </c>
      <c r="H23">
        <v>-205.16</v>
      </c>
    </row>
    <row r="24" spans="1:8" hidden="1" x14ac:dyDescent="0.3">
      <c r="A24" t="s">
        <v>718</v>
      </c>
      <c r="B24" t="s">
        <v>59</v>
      </c>
      <c r="C24" t="s">
        <v>322</v>
      </c>
      <c r="D24" t="s">
        <v>1432</v>
      </c>
      <c r="E24" t="s">
        <v>1426</v>
      </c>
      <c r="F24">
        <v>2350</v>
      </c>
      <c r="G24">
        <v>7.12</v>
      </c>
    </row>
    <row r="25" spans="1:8" hidden="1" x14ac:dyDescent="0.3">
      <c r="A25" t="s">
        <v>718</v>
      </c>
      <c r="B25" t="s">
        <v>59</v>
      </c>
      <c r="C25" t="s">
        <v>279</v>
      </c>
      <c r="D25" t="s">
        <v>1433</v>
      </c>
      <c r="E25" t="s">
        <v>1426</v>
      </c>
      <c r="G25">
        <v>13</v>
      </c>
    </row>
    <row r="26" spans="1:8" hidden="1" x14ac:dyDescent="0.3">
      <c r="A26" t="s">
        <v>718</v>
      </c>
      <c r="B26" t="s">
        <v>59</v>
      </c>
      <c r="C26" t="s">
        <v>300</v>
      </c>
      <c r="D26" t="s">
        <v>1434</v>
      </c>
      <c r="E26" t="s">
        <v>1426</v>
      </c>
      <c r="F26">
        <v>6000</v>
      </c>
      <c r="G26">
        <v>5979.5</v>
      </c>
      <c r="H26">
        <v>5666</v>
      </c>
    </row>
    <row r="27" spans="1:8" hidden="1" x14ac:dyDescent="0.3">
      <c r="A27" t="s">
        <v>718</v>
      </c>
      <c r="B27" t="s">
        <v>59</v>
      </c>
      <c r="C27" t="s">
        <v>364</v>
      </c>
      <c r="D27" t="s">
        <v>1435</v>
      </c>
      <c r="E27" t="s">
        <v>1426</v>
      </c>
      <c r="F27">
        <v>163.30000000000001</v>
      </c>
      <c r="G27">
        <v>102.9</v>
      </c>
      <c r="H27">
        <v>341.6</v>
      </c>
    </row>
    <row r="28" spans="1:8" hidden="1" x14ac:dyDescent="0.3">
      <c r="A28" t="s">
        <v>718</v>
      </c>
      <c r="B28" t="s">
        <v>59</v>
      </c>
      <c r="C28" t="s">
        <v>360</v>
      </c>
      <c r="D28" t="s">
        <v>1436</v>
      </c>
      <c r="E28" t="s">
        <v>1426</v>
      </c>
      <c r="F28">
        <v>143.84</v>
      </c>
      <c r="G28">
        <v>99.88</v>
      </c>
      <c r="H28">
        <v>293.75</v>
      </c>
    </row>
    <row r="29" spans="1:8" hidden="1" x14ac:dyDescent="0.3">
      <c r="A29" t="s">
        <v>718</v>
      </c>
      <c r="B29" t="s">
        <v>59</v>
      </c>
      <c r="C29" t="s">
        <v>16</v>
      </c>
      <c r="D29" t="s">
        <v>466</v>
      </c>
      <c r="E29" t="s">
        <v>1426</v>
      </c>
      <c r="F29">
        <v>0</v>
      </c>
      <c r="G29">
        <v>0</v>
      </c>
      <c r="H29">
        <v>0</v>
      </c>
    </row>
    <row r="30" spans="1:8" hidden="1" x14ac:dyDescent="0.3">
      <c r="A30" t="s">
        <v>718</v>
      </c>
      <c r="B30" t="s">
        <v>59</v>
      </c>
      <c r="C30" t="s">
        <v>222</v>
      </c>
      <c r="D30" t="s">
        <v>1437</v>
      </c>
      <c r="E30" t="s">
        <v>1438</v>
      </c>
      <c r="F30">
        <v>108.75</v>
      </c>
      <c r="G30">
        <v>144.78</v>
      </c>
      <c r="H30">
        <v>88.43</v>
      </c>
    </row>
    <row r="31" spans="1:8" hidden="1" x14ac:dyDescent="0.3">
      <c r="A31" t="s">
        <v>718</v>
      </c>
      <c r="B31" t="s">
        <v>59</v>
      </c>
      <c r="C31" t="s">
        <v>365</v>
      </c>
      <c r="D31" t="s">
        <v>1439</v>
      </c>
      <c r="E31" t="s">
        <v>1438</v>
      </c>
      <c r="H31">
        <v>62.35</v>
      </c>
    </row>
    <row r="32" spans="1:8" hidden="1" x14ac:dyDescent="0.3">
      <c r="A32" t="s">
        <v>718</v>
      </c>
      <c r="B32" t="s">
        <v>59</v>
      </c>
      <c r="C32" t="s">
        <v>303</v>
      </c>
      <c r="D32" t="s">
        <v>1440</v>
      </c>
      <c r="E32" t="s">
        <v>1438</v>
      </c>
      <c r="G32">
        <v>40</v>
      </c>
      <c r="H32">
        <v>159</v>
      </c>
    </row>
    <row r="33" spans="1:8" hidden="1" x14ac:dyDescent="0.3">
      <c r="A33" t="s">
        <v>718</v>
      </c>
      <c r="B33" t="s">
        <v>59</v>
      </c>
      <c r="C33" t="s">
        <v>313</v>
      </c>
      <c r="D33" t="s">
        <v>1441</v>
      </c>
      <c r="E33" t="s">
        <v>1438</v>
      </c>
      <c r="F33">
        <v>480.12</v>
      </c>
      <c r="G33">
        <v>480.12</v>
      </c>
      <c r="H33">
        <v>512.08000000000004</v>
      </c>
    </row>
    <row r="34" spans="1:8" hidden="1" x14ac:dyDescent="0.3">
      <c r="A34" t="s">
        <v>718</v>
      </c>
      <c r="B34" t="s">
        <v>59</v>
      </c>
      <c r="C34" t="s">
        <v>336</v>
      </c>
      <c r="D34" t="s">
        <v>1442</v>
      </c>
      <c r="E34" t="s">
        <v>1438</v>
      </c>
      <c r="F34">
        <v>863.88</v>
      </c>
      <c r="G34">
        <v>912.88</v>
      </c>
      <c r="H34">
        <v>791.91</v>
      </c>
    </row>
    <row r="35" spans="1:8" hidden="1" x14ac:dyDescent="0.3">
      <c r="A35" t="s">
        <v>718</v>
      </c>
      <c r="B35" t="s">
        <v>59</v>
      </c>
      <c r="C35" t="s">
        <v>18</v>
      </c>
      <c r="D35" t="s">
        <v>467</v>
      </c>
      <c r="E35" t="s">
        <v>1438</v>
      </c>
      <c r="F35">
        <v>0</v>
      </c>
      <c r="G35">
        <v>0</v>
      </c>
      <c r="H35">
        <v>0</v>
      </c>
    </row>
    <row r="36" spans="1:8" hidden="1" x14ac:dyDescent="0.3">
      <c r="A36" t="s">
        <v>718</v>
      </c>
      <c r="B36" t="s">
        <v>59</v>
      </c>
      <c r="C36" t="s">
        <v>54</v>
      </c>
      <c r="D36" t="s">
        <v>1443</v>
      </c>
      <c r="E36" t="s">
        <v>1438</v>
      </c>
      <c r="F36">
        <v>1368</v>
      </c>
      <c r="G36">
        <v>1584</v>
      </c>
      <c r="H36">
        <v>1452</v>
      </c>
    </row>
    <row r="37" spans="1:8" hidden="1" x14ac:dyDescent="0.3">
      <c r="A37" t="s">
        <v>718</v>
      </c>
      <c r="B37" t="s">
        <v>59</v>
      </c>
      <c r="C37" t="s">
        <v>337</v>
      </c>
      <c r="D37" t="s">
        <v>1444</v>
      </c>
      <c r="E37" t="s">
        <v>1438</v>
      </c>
      <c r="F37">
        <v>32.229999999999997</v>
      </c>
    </row>
    <row r="38" spans="1:8" hidden="1" x14ac:dyDescent="0.3">
      <c r="A38" t="s">
        <v>718</v>
      </c>
      <c r="B38" t="s">
        <v>59</v>
      </c>
      <c r="C38" t="s">
        <v>282</v>
      </c>
      <c r="D38" t="s">
        <v>1445</v>
      </c>
      <c r="E38" t="s">
        <v>1446</v>
      </c>
      <c r="F38">
        <v>1537</v>
      </c>
      <c r="G38">
        <v>443</v>
      </c>
      <c r="H38">
        <v>181.5</v>
      </c>
    </row>
    <row r="39" spans="1:8" hidden="1" x14ac:dyDescent="0.3">
      <c r="A39" t="s">
        <v>718</v>
      </c>
      <c r="B39" t="s">
        <v>59</v>
      </c>
      <c r="C39" t="s">
        <v>284</v>
      </c>
      <c r="D39" t="s">
        <v>1447</v>
      </c>
      <c r="E39" t="s">
        <v>1446</v>
      </c>
      <c r="F39">
        <v>3427.53</v>
      </c>
      <c r="G39">
        <v>3188.33</v>
      </c>
      <c r="H39">
        <v>708.31</v>
      </c>
    </row>
    <row r="40" spans="1:8" hidden="1" x14ac:dyDescent="0.3">
      <c r="A40" t="s">
        <v>718</v>
      </c>
      <c r="B40" t="s">
        <v>59</v>
      </c>
      <c r="C40" t="s">
        <v>286</v>
      </c>
      <c r="D40" t="s">
        <v>1448</v>
      </c>
      <c r="E40" t="s">
        <v>1446</v>
      </c>
      <c r="F40">
        <v>959.7</v>
      </c>
      <c r="G40">
        <v>1438.2</v>
      </c>
      <c r="H40">
        <v>1056.2</v>
      </c>
    </row>
    <row r="41" spans="1:8" hidden="1" x14ac:dyDescent="0.3">
      <c r="A41" t="s">
        <v>718</v>
      </c>
      <c r="B41" t="s">
        <v>59</v>
      </c>
      <c r="C41" t="s">
        <v>287</v>
      </c>
      <c r="D41" t="s">
        <v>1449</v>
      </c>
      <c r="E41" t="s">
        <v>1446</v>
      </c>
      <c r="F41">
        <v>305.10000000000002</v>
      </c>
      <c r="G41">
        <v>583.97</v>
      </c>
      <c r="H41">
        <v>556.85</v>
      </c>
    </row>
    <row r="42" spans="1:8" hidden="1" x14ac:dyDescent="0.3">
      <c r="A42" t="s">
        <v>718</v>
      </c>
      <c r="B42" t="s">
        <v>59</v>
      </c>
      <c r="C42" t="s">
        <v>289</v>
      </c>
      <c r="D42" t="s">
        <v>1450</v>
      </c>
      <c r="E42" t="s">
        <v>1446</v>
      </c>
      <c r="F42">
        <v>2725.72</v>
      </c>
      <c r="G42">
        <v>1650.72</v>
      </c>
      <c r="H42">
        <v>1977.32</v>
      </c>
    </row>
    <row r="43" spans="1:8" hidden="1" x14ac:dyDescent="0.3">
      <c r="A43" t="s">
        <v>718</v>
      </c>
      <c r="B43" t="s">
        <v>59</v>
      </c>
      <c r="C43" t="s">
        <v>321</v>
      </c>
      <c r="D43" t="s">
        <v>1451</v>
      </c>
      <c r="E43" t="s">
        <v>1446</v>
      </c>
      <c r="G43">
        <v>59.62</v>
      </c>
    </row>
    <row r="44" spans="1:8" hidden="1" x14ac:dyDescent="0.3">
      <c r="A44" t="s">
        <v>718</v>
      </c>
      <c r="B44" t="s">
        <v>59</v>
      </c>
      <c r="C44" t="s">
        <v>293</v>
      </c>
      <c r="D44" t="s">
        <v>1452</v>
      </c>
      <c r="E44" t="s">
        <v>1446</v>
      </c>
      <c r="G44">
        <v>192.59</v>
      </c>
      <c r="H44">
        <v>201.16</v>
      </c>
    </row>
    <row r="45" spans="1:8" hidden="1" x14ac:dyDescent="0.3">
      <c r="A45" t="s">
        <v>718</v>
      </c>
      <c r="B45" t="s">
        <v>59</v>
      </c>
      <c r="C45" t="s">
        <v>20</v>
      </c>
      <c r="D45" t="s">
        <v>468</v>
      </c>
      <c r="E45" t="s">
        <v>1446</v>
      </c>
      <c r="F45">
        <v>0</v>
      </c>
      <c r="G45">
        <v>0</v>
      </c>
      <c r="H45">
        <v>0</v>
      </c>
    </row>
    <row r="46" spans="1:8" hidden="1" x14ac:dyDescent="0.3">
      <c r="A46" t="s">
        <v>718</v>
      </c>
      <c r="B46" t="s">
        <v>59</v>
      </c>
      <c r="C46" t="s">
        <v>295</v>
      </c>
      <c r="D46" t="s">
        <v>1453</v>
      </c>
      <c r="E46" t="s">
        <v>1454</v>
      </c>
      <c r="F46">
        <v>159.1</v>
      </c>
      <c r="H46">
        <v>167</v>
      </c>
    </row>
    <row r="47" spans="1:8" hidden="1" x14ac:dyDescent="0.3">
      <c r="A47" t="s">
        <v>718</v>
      </c>
      <c r="B47" t="s">
        <v>59</v>
      </c>
      <c r="C47" t="s">
        <v>298</v>
      </c>
      <c r="D47" t="s">
        <v>1455</v>
      </c>
      <c r="E47" t="s">
        <v>1454</v>
      </c>
      <c r="F47">
        <v>2800.05</v>
      </c>
      <c r="G47">
        <v>4140.55</v>
      </c>
      <c r="H47">
        <v>2382.0500000000002</v>
      </c>
    </row>
    <row r="48" spans="1:8" hidden="1" x14ac:dyDescent="0.3">
      <c r="A48" t="s">
        <v>718</v>
      </c>
      <c r="B48" t="s">
        <v>59</v>
      </c>
      <c r="C48" t="s">
        <v>28</v>
      </c>
      <c r="D48" t="s">
        <v>469</v>
      </c>
      <c r="E48" t="s">
        <v>1454</v>
      </c>
      <c r="F48">
        <v>0</v>
      </c>
      <c r="G48">
        <v>0</v>
      </c>
      <c r="H48">
        <v>0</v>
      </c>
    </row>
    <row r="49" spans="1:8" hidden="1" x14ac:dyDescent="0.3">
      <c r="A49" t="s">
        <v>718</v>
      </c>
      <c r="B49" t="s">
        <v>123</v>
      </c>
      <c r="C49" t="s">
        <v>275</v>
      </c>
      <c r="D49" t="s">
        <v>1456</v>
      </c>
      <c r="E49" t="s">
        <v>1457</v>
      </c>
      <c r="F49">
        <v>0</v>
      </c>
    </row>
    <row r="50" spans="1:8" hidden="1" x14ac:dyDescent="0.3">
      <c r="A50" t="s">
        <v>718</v>
      </c>
      <c r="B50" t="s">
        <v>123</v>
      </c>
      <c r="C50" t="s">
        <v>302</v>
      </c>
      <c r="D50" t="s">
        <v>1458</v>
      </c>
      <c r="E50" t="s">
        <v>1457</v>
      </c>
      <c r="F50">
        <v>0</v>
      </c>
    </row>
    <row r="51" spans="1:8" hidden="1" x14ac:dyDescent="0.3">
      <c r="A51" t="s">
        <v>718</v>
      </c>
      <c r="B51" t="s">
        <v>123</v>
      </c>
      <c r="C51" t="s">
        <v>16</v>
      </c>
      <c r="D51" t="s">
        <v>537</v>
      </c>
      <c r="E51" t="s">
        <v>1457</v>
      </c>
      <c r="F51">
        <v>0</v>
      </c>
      <c r="G51">
        <v>0</v>
      </c>
      <c r="H51">
        <v>0</v>
      </c>
    </row>
    <row r="52" spans="1:8" hidden="1" x14ac:dyDescent="0.3">
      <c r="A52" t="s">
        <v>718</v>
      </c>
      <c r="B52" t="s">
        <v>123</v>
      </c>
      <c r="C52" t="s">
        <v>222</v>
      </c>
      <c r="D52" t="s">
        <v>1459</v>
      </c>
      <c r="E52" t="s">
        <v>1460</v>
      </c>
      <c r="G52">
        <v>66.150000000000006</v>
      </c>
    </row>
    <row r="53" spans="1:8" hidden="1" x14ac:dyDescent="0.3">
      <c r="A53" t="s">
        <v>718</v>
      </c>
      <c r="B53" t="s">
        <v>123</v>
      </c>
      <c r="C53" t="s">
        <v>281</v>
      </c>
      <c r="D53" t="s">
        <v>1461</v>
      </c>
      <c r="E53" t="s">
        <v>1462</v>
      </c>
      <c r="F53">
        <v>169.78</v>
      </c>
      <c r="G53">
        <v>431.08</v>
      </c>
      <c r="H53">
        <v>37.32</v>
      </c>
    </row>
    <row r="54" spans="1:8" hidden="1" x14ac:dyDescent="0.3">
      <c r="A54" t="s">
        <v>718</v>
      </c>
      <c r="B54" t="s">
        <v>123</v>
      </c>
      <c r="C54" t="s">
        <v>282</v>
      </c>
      <c r="D54" t="s">
        <v>1463</v>
      </c>
      <c r="E54" t="s">
        <v>1462</v>
      </c>
      <c r="F54">
        <v>241.15</v>
      </c>
      <c r="G54">
        <v>53</v>
      </c>
      <c r="H54">
        <v>14.5</v>
      </c>
    </row>
    <row r="55" spans="1:8" hidden="1" x14ac:dyDescent="0.3">
      <c r="A55" t="s">
        <v>718</v>
      </c>
      <c r="B55" t="s">
        <v>123</v>
      </c>
      <c r="C55" t="s">
        <v>284</v>
      </c>
      <c r="D55" t="s">
        <v>1464</v>
      </c>
      <c r="E55" t="s">
        <v>1462</v>
      </c>
      <c r="F55">
        <v>363.38</v>
      </c>
      <c r="G55">
        <v>443.58</v>
      </c>
      <c r="H55">
        <v>64.010000000000005</v>
      </c>
    </row>
    <row r="56" spans="1:8" hidden="1" x14ac:dyDescent="0.3">
      <c r="A56" t="s">
        <v>718</v>
      </c>
      <c r="B56" t="s">
        <v>123</v>
      </c>
      <c r="C56" t="s">
        <v>20</v>
      </c>
      <c r="D56" t="s">
        <v>538</v>
      </c>
      <c r="E56" t="s">
        <v>1462</v>
      </c>
      <c r="F56">
        <v>0</v>
      </c>
      <c r="G56">
        <v>0</v>
      </c>
      <c r="H56">
        <v>0</v>
      </c>
    </row>
    <row r="57" spans="1:8" hidden="1" x14ac:dyDescent="0.3">
      <c r="A57" t="s">
        <v>718</v>
      </c>
      <c r="B57" t="s">
        <v>123</v>
      </c>
      <c r="C57" t="s">
        <v>295</v>
      </c>
      <c r="D57" t="s">
        <v>1465</v>
      </c>
      <c r="E57" t="s">
        <v>1466</v>
      </c>
      <c r="F57">
        <v>276</v>
      </c>
    </row>
    <row r="58" spans="1:8" hidden="1" x14ac:dyDescent="0.3">
      <c r="A58" t="s">
        <v>718</v>
      </c>
      <c r="B58" t="s">
        <v>176</v>
      </c>
      <c r="C58" t="s">
        <v>158</v>
      </c>
      <c r="D58" t="s">
        <v>587</v>
      </c>
      <c r="E58" t="s">
        <v>1467</v>
      </c>
      <c r="F58">
        <v>28360</v>
      </c>
      <c r="G58">
        <v>29329</v>
      </c>
      <c r="H58">
        <v>24779</v>
      </c>
    </row>
    <row r="59" spans="1:8" hidden="1" x14ac:dyDescent="0.3">
      <c r="A59" t="s">
        <v>718</v>
      </c>
      <c r="B59" t="s">
        <v>179</v>
      </c>
      <c r="C59" t="s">
        <v>203</v>
      </c>
      <c r="D59" t="s">
        <v>1468</v>
      </c>
      <c r="E59" t="s">
        <v>1469</v>
      </c>
      <c r="F59">
        <v>0</v>
      </c>
      <c r="G59">
        <v>132.30000000000001</v>
      </c>
      <c r="H59">
        <v>294.01</v>
      </c>
    </row>
    <row r="60" spans="1:8" hidden="1" x14ac:dyDescent="0.3">
      <c r="A60" t="s">
        <v>718</v>
      </c>
      <c r="B60" t="s">
        <v>179</v>
      </c>
      <c r="C60" t="s">
        <v>266</v>
      </c>
      <c r="D60" t="s">
        <v>1470</v>
      </c>
      <c r="E60" t="s">
        <v>1469</v>
      </c>
      <c r="F60">
        <v>0</v>
      </c>
    </row>
    <row r="61" spans="1:8" hidden="1" x14ac:dyDescent="0.3">
      <c r="A61" t="s">
        <v>718</v>
      </c>
      <c r="B61" t="s">
        <v>179</v>
      </c>
      <c r="C61" t="s">
        <v>325</v>
      </c>
      <c r="D61" t="s">
        <v>1471</v>
      </c>
      <c r="E61" t="s">
        <v>1469</v>
      </c>
      <c r="F61">
        <v>0</v>
      </c>
    </row>
    <row r="62" spans="1:8" hidden="1" x14ac:dyDescent="0.3">
      <c r="A62" t="s">
        <v>718</v>
      </c>
      <c r="B62" t="s">
        <v>179</v>
      </c>
      <c r="C62" t="s">
        <v>205</v>
      </c>
      <c r="D62" t="s">
        <v>1472</v>
      </c>
      <c r="E62" t="s">
        <v>1469</v>
      </c>
      <c r="F62">
        <v>-18.989999999999998</v>
      </c>
    </row>
    <row r="63" spans="1:8" hidden="1" x14ac:dyDescent="0.3">
      <c r="A63" t="s">
        <v>718</v>
      </c>
      <c r="B63" t="s">
        <v>179</v>
      </c>
      <c r="C63" t="s">
        <v>206</v>
      </c>
      <c r="D63" t="s">
        <v>1473</v>
      </c>
      <c r="E63" t="s">
        <v>1469</v>
      </c>
      <c r="F63">
        <v>-4.8</v>
      </c>
      <c r="G63">
        <v>5.7</v>
      </c>
      <c r="H63">
        <v>16.829999999999998</v>
      </c>
    </row>
    <row r="64" spans="1:8" hidden="1" x14ac:dyDescent="0.3">
      <c r="A64" t="s">
        <v>718</v>
      </c>
      <c r="B64" t="s">
        <v>179</v>
      </c>
      <c r="C64" t="s">
        <v>207</v>
      </c>
      <c r="D64" t="s">
        <v>1474</v>
      </c>
      <c r="E64" t="s">
        <v>1469</v>
      </c>
      <c r="F64">
        <v>0</v>
      </c>
      <c r="G64">
        <v>30.94</v>
      </c>
      <c r="H64">
        <v>68.760000000000005</v>
      </c>
    </row>
    <row r="65" spans="1:8" hidden="1" x14ac:dyDescent="0.3">
      <c r="A65" t="s">
        <v>718</v>
      </c>
      <c r="B65" t="s">
        <v>179</v>
      </c>
      <c r="C65" t="s">
        <v>208</v>
      </c>
      <c r="D65" t="s">
        <v>1475</v>
      </c>
      <c r="E65" t="s">
        <v>1469</v>
      </c>
      <c r="F65">
        <v>0</v>
      </c>
      <c r="G65">
        <v>22.73</v>
      </c>
      <c r="H65">
        <v>11.86</v>
      </c>
    </row>
    <row r="66" spans="1:8" hidden="1" x14ac:dyDescent="0.3">
      <c r="A66" t="s">
        <v>718</v>
      </c>
      <c r="B66" t="s">
        <v>179</v>
      </c>
      <c r="C66" t="s">
        <v>267</v>
      </c>
      <c r="D66" t="s">
        <v>1476</v>
      </c>
      <c r="E66" t="s">
        <v>1469</v>
      </c>
      <c r="F66">
        <v>0</v>
      </c>
    </row>
    <row r="67" spans="1:8" hidden="1" x14ac:dyDescent="0.3">
      <c r="A67" t="s">
        <v>718</v>
      </c>
      <c r="B67" t="s">
        <v>179</v>
      </c>
      <c r="C67" t="s">
        <v>268</v>
      </c>
      <c r="D67" t="s">
        <v>1477</v>
      </c>
      <c r="E67" t="s">
        <v>1469</v>
      </c>
      <c r="F67">
        <v>0</v>
      </c>
    </row>
    <row r="68" spans="1:8" hidden="1" x14ac:dyDescent="0.3">
      <c r="A68" t="s">
        <v>718</v>
      </c>
      <c r="B68" t="s">
        <v>179</v>
      </c>
      <c r="C68" t="s">
        <v>269</v>
      </c>
      <c r="D68" t="s">
        <v>1478</v>
      </c>
      <c r="E68" t="s">
        <v>1469</v>
      </c>
      <c r="F68">
        <v>0</v>
      </c>
    </row>
    <row r="69" spans="1:8" x14ac:dyDescent="0.3">
      <c r="A69" t="s">
        <v>718</v>
      </c>
      <c r="B69" t="s">
        <v>179</v>
      </c>
      <c r="C69" t="s">
        <v>73</v>
      </c>
      <c r="D69" t="s">
        <v>1479</v>
      </c>
      <c r="E69" t="s">
        <v>1469</v>
      </c>
      <c r="F69">
        <v>0</v>
      </c>
    </row>
    <row r="70" spans="1:8" hidden="1" x14ac:dyDescent="0.3">
      <c r="A70" t="s">
        <v>718</v>
      </c>
      <c r="B70" t="s">
        <v>179</v>
      </c>
      <c r="C70" t="s">
        <v>154</v>
      </c>
      <c r="D70" t="s">
        <v>1480</v>
      </c>
      <c r="E70" t="s">
        <v>1481</v>
      </c>
      <c r="G70">
        <v>5246.29</v>
      </c>
      <c r="H70">
        <v>1983</v>
      </c>
    </row>
    <row r="71" spans="1:8" hidden="1" x14ac:dyDescent="0.3">
      <c r="A71" t="s">
        <v>718</v>
      </c>
      <c r="B71" t="s">
        <v>179</v>
      </c>
      <c r="C71" t="s">
        <v>379</v>
      </c>
      <c r="D71" t="s">
        <v>1482</v>
      </c>
      <c r="E71" t="s">
        <v>1481</v>
      </c>
      <c r="H71">
        <v>390</v>
      </c>
    </row>
    <row r="72" spans="1:8" hidden="1" x14ac:dyDescent="0.3">
      <c r="A72" t="s">
        <v>718</v>
      </c>
      <c r="B72" t="s">
        <v>179</v>
      </c>
      <c r="C72" t="s">
        <v>301</v>
      </c>
      <c r="D72" t="s">
        <v>1483</v>
      </c>
      <c r="E72" t="s">
        <v>1481</v>
      </c>
      <c r="G72">
        <v>30</v>
      </c>
    </row>
    <row r="73" spans="1:8" hidden="1" x14ac:dyDescent="0.3">
      <c r="A73" t="s">
        <v>718</v>
      </c>
      <c r="B73" t="s">
        <v>179</v>
      </c>
      <c r="C73" t="s">
        <v>270</v>
      </c>
      <c r="D73" t="s">
        <v>1484</v>
      </c>
      <c r="E73" t="s">
        <v>1481</v>
      </c>
      <c r="G73">
        <v>112.5</v>
      </c>
    </row>
    <row r="74" spans="1:8" hidden="1" x14ac:dyDescent="0.3">
      <c r="A74" t="s">
        <v>718</v>
      </c>
      <c r="B74" t="s">
        <v>179</v>
      </c>
      <c r="C74" t="s">
        <v>11</v>
      </c>
      <c r="D74" t="s">
        <v>588</v>
      </c>
      <c r="E74" t="s">
        <v>1481</v>
      </c>
      <c r="F74">
        <v>0</v>
      </c>
      <c r="G74">
        <v>0</v>
      </c>
      <c r="H74">
        <v>0</v>
      </c>
    </row>
    <row r="75" spans="1:8" hidden="1" x14ac:dyDescent="0.3">
      <c r="A75" t="s">
        <v>718</v>
      </c>
      <c r="B75" t="s">
        <v>179</v>
      </c>
      <c r="C75" t="s">
        <v>272</v>
      </c>
      <c r="D75" t="s">
        <v>1485</v>
      </c>
      <c r="E75" t="s">
        <v>1486</v>
      </c>
      <c r="G75">
        <v>3520</v>
      </c>
    </row>
    <row r="76" spans="1:8" hidden="1" x14ac:dyDescent="0.3">
      <c r="A76" t="s">
        <v>718</v>
      </c>
      <c r="B76" t="s">
        <v>179</v>
      </c>
      <c r="C76" t="s">
        <v>273</v>
      </c>
      <c r="D76" t="s">
        <v>1487</v>
      </c>
      <c r="E76" t="s">
        <v>1486</v>
      </c>
      <c r="F76">
        <v>695.75</v>
      </c>
      <c r="G76">
        <v>3902.74</v>
      </c>
    </row>
    <row r="77" spans="1:8" hidden="1" x14ac:dyDescent="0.3">
      <c r="A77" t="s">
        <v>718</v>
      </c>
      <c r="B77" t="s">
        <v>179</v>
      </c>
      <c r="C77" t="s">
        <v>184</v>
      </c>
      <c r="D77" t="s">
        <v>1488</v>
      </c>
      <c r="E77" t="s">
        <v>1486</v>
      </c>
      <c r="F77">
        <v>396</v>
      </c>
      <c r="G77">
        <v>635.59</v>
      </c>
    </row>
    <row r="78" spans="1:8" hidden="1" x14ac:dyDescent="0.3">
      <c r="A78" t="s">
        <v>718</v>
      </c>
      <c r="B78" t="s">
        <v>179</v>
      </c>
      <c r="C78" t="s">
        <v>275</v>
      </c>
      <c r="D78" t="s">
        <v>1489</v>
      </c>
      <c r="E78" t="s">
        <v>1486</v>
      </c>
      <c r="G78">
        <v>14.8</v>
      </c>
      <c r="H78">
        <v>9.35</v>
      </c>
    </row>
    <row r="79" spans="1:8" hidden="1" x14ac:dyDescent="0.3">
      <c r="A79" t="s">
        <v>718</v>
      </c>
      <c r="B79" t="s">
        <v>179</v>
      </c>
      <c r="C79" t="s">
        <v>276</v>
      </c>
      <c r="D79" t="s">
        <v>1490</v>
      </c>
      <c r="E79" t="s">
        <v>1486</v>
      </c>
      <c r="F79">
        <v>5544.3</v>
      </c>
      <c r="G79">
        <v>4770.04</v>
      </c>
      <c r="H79">
        <v>1978</v>
      </c>
    </row>
    <row r="80" spans="1:8" hidden="1" x14ac:dyDescent="0.3">
      <c r="A80" t="s">
        <v>718</v>
      </c>
      <c r="B80" t="s">
        <v>179</v>
      </c>
      <c r="C80" t="s">
        <v>300</v>
      </c>
      <c r="D80" t="s">
        <v>1491</v>
      </c>
      <c r="E80" t="s">
        <v>1486</v>
      </c>
      <c r="F80">
        <v>577.5</v>
      </c>
    </row>
    <row r="81" spans="1:8" hidden="1" x14ac:dyDescent="0.3">
      <c r="A81" t="s">
        <v>718</v>
      </c>
      <c r="B81" t="s">
        <v>179</v>
      </c>
      <c r="C81" t="s">
        <v>302</v>
      </c>
      <c r="D81" t="s">
        <v>1492</v>
      </c>
      <c r="E81" t="s">
        <v>1486</v>
      </c>
      <c r="F81">
        <v>117.9</v>
      </c>
    </row>
    <row r="82" spans="1:8" hidden="1" x14ac:dyDescent="0.3">
      <c r="A82" t="s">
        <v>718</v>
      </c>
      <c r="B82" t="s">
        <v>179</v>
      </c>
      <c r="C82" t="s">
        <v>364</v>
      </c>
      <c r="D82" t="s">
        <v>1493</v>
      </c>
      <c r="E82" t="s">
        <v>1486</v>
      </c>
      <c r="F82">
        <v>11.25</v>
      </c>
    </row>
    <row r="83" spans="1:8" hidden="1" x14ac:dyDescent="0.3">
      <c r="A83" t="s">
        <v>718</v>
      </c>
      <c r="B83" t="s">
        <v>179</v>
      </c>
      <c r="C83" t="s">
        <v>360</v>
      </c>
      <c r="D83" t="s">
        <v>1494</v>
      </c>
      <c r="E83" t="s">
        <v>1486</v>
      </c>
      <c r="F83">
        <v>912.52</v>
      </c>
      <c r="G83">
        <v>779.08</v>
      </c>
      <c r="H83">
        <v>25</v>
      </c>
    </row>
    <row r="84" spans="1:8" hidden="1" x14ac:dyDescent="0.3">
      <c r="A84" t="s">
        <v>718</v>
      </c>
      <c r="B84" t="s">
        <v>179</v>
      </c>
      <c r="C84" t="s">
        <v>16</v>
      </c>
      <c r="D84" t="s">
        <v>589</v>
      </c>
      <c r="E84" t="s">
        <v>1486</v>
      </c>
      <c r="F84">
        <v>0</v>
      </c>
      <c r="G84">
        <v>0</v>
      </c>
      <c r="H84">
        <v>0</v>
      </c>
    </row>
    <row r="85" spans="1:8" hidden="1" x14ac:dyDescent="0.3">
      <c r="A85" t="s">
        <v>718</v>
      </c>
      <c r="B85" t="s">
        <v>179</v>
      </c>
      <c r="C85" t="s">
        <v>304</v>
      </c>
      <c r="D85" t="s">
        <v>1495</v>
      </c>
      <c r="E85" t="s">
        <v>1496</v>
      </c>
      <c r="F85">
        <v>3832</v>
      </c>
      <c r="G85">
        <v>9080</v>
      </c>
      <c r="H85">
        <v>5800</v>
      </c>
    </row>
    <row r="86" spans="1:8" hidden="1" x14ac:dyDescent="0.3">
      <c r="A86" t="s">
        <v>718</v>
      </c>
      <c r="B86" t="s">
        <v>179</v>
      </c>
      <c r="C86" t="s">
        <v>305</v>
      </c>
      <c r="D86" t="s">
        <v>1497</v>
      </c>
      <c r="E86" t="s">
        <v>1496</v>
      </c>
      <c r="F86">
        <v>771</v>
      </c>
      <c r="G86">
        <v>2071.21</v>
      </c>
      <c r="H86">
        <v>463.73</v>
      </c>
    </row>
    <row r="87" spans="1:8" hidden="1" x14ac:dyDescent="0.3">
      <c r="A87" t="s">
        <v>718</v>
      </c>
      <c r="B87" t="s">
        <v>179</v>
      </c>
      <c r="C87" t="s">
        <v>18</v>
      </c>
      <c r="D87" t="s">
        <v>590</v>
      </c>
      <c r="E87" t="s">
        <v>1496</v>
      </c>
      <c r="F87">
        <v>0</v>
      </c>
      <c r="G87">
        <v>0</v>
      </c>
      <c r="H87">
        <v>0</v>
      </c>
    </row>
    <row r="88" spans="1:8" hidden="1" x14ac:dyDescent="0.3">
      <c r="A88" t="s">
        <v>718</v>
      </c>
      <c r="B88" t="s">
        <v>179</v>
      </c>
      <c r="C88" t="s">
        <v>281</v>
      </c>
      <c r="D88" t="s">
        <v>1498</v>
      </c>
      <c r="E88" t="s">
        <v>1499</v>
      </c>
      <c r="F88">
        <v>1052.8800000000001</v>
      </c>
      <c r="G88">
        <v>369.58</v>
      </c>
      <c r="H88">
        <v>72.540000000000006</v>
      </c>
    </row>
    <row r="89" spans="1:8" hidden="1" x14ac:dyDescent="0.3">
      <c r="A89" t="s">
        <v>718</v>
      </c>
      <c r="B89" t="s">
        <v>179</v>
      </c>
      <c r="C89" t="s">
        <v>282</v>
      </c>
      <c r="D89" t="s">
        <v>1500</v>
      </c>
      <c r="E89" t="s">
        <v>1499</v>
      </c>
      <c r="F89">
        <v>450.05</v>
      </c>
      <c r="G89">
        <v>0</v>
      </c>
      <c r="H89">
        <v>23</v>
      </c>
    </row>
    <row r="90" spans="1:8" hidden="1" x14ac:dyDescent="0.3">
      <c r="A90" t="s">
        <v>718</v>
      </c>
      <c r="B90" t="s">
        <v>179</v>
      </c>
      <c r="C90" t="s">
        <v>283</v>
      </c>
      <c r="D90" t="s">
        <v>1501</v>
      </c>
      <c r="E90" t="s">
        <v>1499</v>
      </c>
      <c r="F90">
        <v>53</v>
      </c>
    </row>
    <row r="91" spans="1:8" hidden="1" x14ac:dyDescent="0.3">
      <c r="A91" t="s">
        <v>718</v>
      </c>
      <c r="B91" t="s">
        <v>179</v>
      </c>
      <c r="C91" t="s">
        <v>284</v>
      </c>
      <c r="D91" t="s">
        <v>1502</v>
      </c>
      <c r="E91" t="s">
        <v>1499</v>
      </c>
      <c r="F91">
        <v>366.44</v>
      </c>
      <c r="G91">
        <v>422.6</v>
      </c>
      <c r="H91">
        <v>432.57</v>
      </c>
    </row>
    <row r="92" spans="1:8" hidden="1" x14ac:dyDescent="0.3">
      <c r="A92" t="s">
        <v>718</v>
      </c>
      <c r="B92" t="s">
        <v>179</v>
      </c>
      <c r="C92" t="s">
        <v>286</v>
      </c>
      <c r="D92" t="s">
        <v>1503</v>
      </c>
      <c r="E92" t="s">
        <v>1499</v>
      </c>
      <c r="F92">
        <v>564.4</v>
      </c>
      <c r="G92">
        <v>0</v>
      </c>
    </row>
    <row r="93" spans="1:8" hidden="1" x14ac:dyDescent="0.3">
      <c r="A93" t="s">
        <v>718</v>
      </c>
      <c r="B93" t="s">
        <v>179</v>
      </c>
      <c r="C93" t="s">
        <v>287</v>
      </c>
      <c r="D93" t="s">
        <v>1504</v>
      </c>
      <c r="E93" t="s">
        <v>1499</v>
      </c>
      <c r="G93">
        <v>152</v>
      </c>
    </row>
    <row r="94" spans="1:8" hidden="1" x14ac:dyDescent="0.3">
      <c r="A94" t="s">
        <v>718</v>
      </c>
      <c r="B94" t="s">
        <v>179</v>
      </c>
      <c r="C94" t="s">
        <v>289</v>
      </c>
      <c r="D94" t="s">
        <v>1505</v>
      </c>
      <c r="E94" t="s">
        <v>1499</v>
      </c>
      <c r="G94">
        <v>1443.15</v>
      </c>
    </row>
    <row r="95" spans="1:8" hidden="1" x14ac:dyDescent="0.3">
      <c r="A95" t="s">
        <v>718</v>
      </c>
      <c r="B95" t="s">
        <v>179</v>
      </c>
      <c r="C95" t="s">
        <v>293</v>
      </c>
      <c r="D95" t="s">
        <v>1506</v>
      </c>
      <c r="E95" t="s">
        <v>1499</v>
      </c>
      <c r="H95">
        <v>180</v>
      </c>
    </row>
    <row r="96" spans="1:8" hidden="1" x14ac:dyDescent="0.3">
      <c r="A96" t="s">
        <v>718</v>
      </c>
      <c r="B96" t="s">
        <v>179</v>
      </c>
      <c r="C96" t="s">
        <v>20</v>
      </c>
      <c r="D96" t="s">
        <v>591</v>
      </c>
      <c r="E96" t="s">
        <v>1499</v>
      </c>
      <c r="F96">
        <v>0</v>
      </c>
      <c r="G96">
        <v>0</v>
      </c>
      <c r="H96">
        <v>0</v>
      </c>
    </row>
    <row r="97" spans="1:8" hidden="1" x14ac:dyDescent="0.3">
      <c r="A97" t="s">
        <v>718</v>
      </c>
      <c r="B97" t="s">
        <v>179</v>
      </c>
      <c r="C97" t="s">
        <v>346</v>
      </c>
      <c r="D97" t="s">
        <v>1507</v>
      </c>
      <c r="E97" t="s">
        <v>1508</v>
      </c>
      <c r="H97">
        <v>165.39</v>
      </c>
    </row>
    <row r="98" spans="1:8" hidden="1" x14ac:dyDescent="0.3">
      <c r="A98" t="s">
        <v>718</v>
      </c>
      <c r="B98" t="s">
        <v>179</v>
      </c>
      <c r="C98" t="s">
        <v>22</v>
      </c>
      <c r="D98" t="s">
        <v>1509</v>
      </c>
      <c r="E98" t="s">
        <v>1508</v>
      </c>
      <c r="F98">
        <v>250</v>
      </c>
      <c r="G98">
        <v>250</v>
      </c>
      <c r="H98">
        <v>250</v>
      </c>
    </row>
    <row r="99" spans="1:8" hidden="1" x14ac:dyDescent="0.3">
      <c r="A99" t="s">
        <v>718</v>
      </c>
      <c r="B99" t="s">
        <v>179</v>
      </c>
      <c r="C99" t="s">
        <v>296</v>
      </c>
      <c r="D99" t="s">
        <v>1510</v>
      </c>
      <c r="E99" t="s">
        <v>1511</v>
      </c>
      <c r="F99">
        <v>87.28</v>
      </c>
    </row>
    <row r="100" spans="1:8" hidden="1" x14ac:dyDescent="0.3">
      <c r="A100" t="s">
        <v>718</v>
      </c>
      <c r="B100" t="s">
        <v>179</v>
      </c>
      <c r="C100" t="s">
        <v>297</v>
      </c>
      <c r="D100" t="s">
        <v>1512</v>
      </c>
      <c r="E100" t="s">
        <v>1511</v>
      </c>
      <c r="F100">
        <v>5275.31</v>
      </c>
    </row>
    <row r="101" spans="1:8" hidden="1" x14ac:dyDescent="0.3">
      <c r="A101" t="s">
        <v>718</v>
      </c>
      <c r="B101" t="s">
        <v>179</v>
      </c>
      <c r="C101" t="s">
        <v>24</v>
      </c>
      <c r="D101" t="s">
        <v>1513</v>
      </c>
      <c r="E101" t="s">
        <v>1511</v>
      </c>
      <c r="F101">
        <v>212.3</v>
      </c>
      <c r="G101">
        <v>440.6</v>
      </c>
    </row>
    <row r="102" spans="1:8" hidden="1" x14ac:dyDescent="0.3">
      <c r="A102" t="s">
        <v>718</v>
      </c>
      <c r="B102" t="s">
        <v>179</v>
      </c>
      <c r="C102" t="s">
        <v>298</v>
      </c>
      <c r="D102" t="s">
        <v>1514</v>
      </c>
      <c r="E102" t="s">
        <v>1511</v>
      </c>
      <c r="F102">
        <v>1111.5</v>
      </c>
      <c r="G102">
        <v>2530</v>
      </c>
    </row>
    <row r="103" spans="1:8" hidden="1" x14ac:dyDescent="0.3">
      <c r="A103" t="s">
        <v>718</v>
      </c>
      <c r="B103" t="s">
        <v>179</v>
      </c>
      <c r="C103" t="s">
        <v>306</v>
      </c>
      <c r="D103" t="s">
        <v>1515</v>
      </c>
      <c r="E103" t="s">
        <v>1511</v>
      </c>
      <c r="F103">
        <v>7223.28</v>
      </c>
      <c r="G103">
        <v>14847.06</v>
      </c>
      <c r="H103">
        <v>4024.41</v>
      </c>
    </row>
    <row r="104" spans="1:8" hidden="1" x14ac:dyDescent="0.3">
      <c r="A104" t="s">
        <v>718</v>
      </c>
      <c r="B104" t="s">
        <v>179</v>
      </c>
      <c r="C104" t="s">
        <v>28</v>
      </c>
      <c r="D104" t="s">
        <v>592</v>
      </c>
      <c r="E104" t="s">
        <v>1511</v>
      </c>
      <c r="F104">
        <v>0</v>
      </c>
      <c r="G104">
        <v>0</v>
      </c>
      <c r="H104">
        <v>0</v>
      </c>
    </row>
    <row r="105" spans="1:8" hidden="1" x14ac:dyDescent="0.3">
      <c r="A105" t="s">
        <v>718</v>
      </c>
      <c r="B105" t="s">
        <v>179</v>
      </c>
      <c r="C105" t="s">
        <v>353</v>
      </c>
      <c r="D105" t="s">
        <v>1516</v>
      </c>
      <c r="E105" t="s">
        <v>1517</v>
      </c>
      <c r="F105">
        <v>0</v>
      </c>
    </row>
    <row r="106" spans="1:8" hidden="1" x14ac:dyDescent="0.3">
      <c r="A106" t="s">
        <v>718</v>
      </c>
      <c r="B106" t="s">
        <v>227</v>
      </c>
      <c r="C106" t="s">
        <v>203</v>
      </c>
      <c r="D106" t="s">
        <v>1518</v>
      </c>
      <c r="E106" t="s">
        <v>1519</v>
      </c>
      <c r="F106">
        <v>7731.85</v>
      </c>
      <c r="G106">
        <v>8938.85</v>
      </c>
      <c r="H106">
        <v>8952.65</v>
      </c>
    </row>
    <row r="107" spans="1:8" hidden="1" x14ac:dyDescent="0.3">
      <c r="A107" t="s">
        <v>718</v>
      </c>
      <c r="B107" t="s">
        <v>227</v>
      </c>
      <c r="C107" t="s">
        <v>266</v>
      </c>
      <c r="D107" t="s">
        <v>1520</v>
      </c>
      <c r="E107" t="s">
        <v>1519</v>
      </c>
      <c r="F107">
        <v>9198.9500000000007</v>
      </c>
      <c r="G107">
        <v>5745.82</v>
      </c>
      <c r="H107">
        <v>6360.7</v>
      </c>
    </row>
    <row r="108" spans="1:8" hidden="1" x14ac:dyDescent="0.3">
      <c r="A108" t="s">
        <v>718</v>
      </c>
      <c r="B108" t="s">
        <v>227</v>
      </c>
      <c r="C108" t="s">
        <v>205</v>
      </c>
      <c r="D108" t="s">
        <v>1521</v>
      </c>
      <c r="E108" t="s">
        <v>1519</v>
      </c>
      <c r="F108">
        <v>31725.43</v>
      </c>
      <c r="G108">
        <v>35414.36</v>
      </c>
      <c r="H108">
        <v>35414.400000000001</v>
      </c>
    </row>
    <row r="109" spans="1:8" hidden="1" x14ac:dyDescent="0.3">
      <c r="A109" t="s">
        <v>718</v>
      </c>
      <c r="B109" t="s">
        <v>227</v>
      </c>
      <c r="C109" t="s">
        <v>206</v>
      </c>
      <c r="D109" t="s">
        <v>1522</v>
      </c>
      <c r="E109" t="s">
        <v>1519</v>
      </c>
      <c r="F109">
        <v>137.82</v>
      </c>
      <c r="G109">
        <v>208.52</v>
      </c>
      <c r="H109">
        <v>2885.43</v>
      </c>
    </row>
    <row r="110" spans="1:8" hidden="1" x14ac:dyDescent="0.3">
      <c r="A110" t="s">
        <v>718</v>
      </c>
      <c r="B110" t="s">
        <v>227</v>
      </c>
      <c r="C110" t="s">
        <v>207</v>
      </c>
      <c r="D110" t="s">
        <v>1523</v>
      </c>
      <c r="E110" t="s">
        <v>1519</v>
      </c>
      <c r="F110">
        <v>1808.32</v>
      </c>
      <c r="G110">
        <v>2090.5300000000002</v>
      </c>
      <c r="H110">
        <v>2093.75</v>
      </c>
    </row>
    <row r="111" spans="1:8" hidden="1" x14ac:dyDescent="0.3">
      <c r="A111" t="s">
        <v>718</v>
      </c>
      <c r="B111" t="s">
        <v>227</v>
      </c>
      <c r="C111" t="s">
        <v>208</v>
      </c>
      <c r="D111" t="s">
        <v>1524</v>
      </c>
      <c r="E111" t="s">
        <v>1519</v>
      </c>
      <c r="F111">
        <v>474.1</v>
      </c>
      <c r="G111">
        <v>651.62</v>
      </c>
      <c r="H111">
        <v>367.14</v>
      </c>
    </row>
    <row r="112" spans="1:8" hidden="1" x14ac:dyDescent="0.3">
      <c r="A112" t="s">
        <v>718</v>
      </c>
      <c r="B112" t="s">
        <v>227</v>
      </c>
      <c r="C112" t="s">
        <v>268</v>
      </c>
      <c r="D112" t="s">
        <v>1525</v>
      </c>
      <c r="E112" t="s">
        <v>1519</v>
      </c>
      <c r="F112">
        <v>499.93</v>
      </c>
      <c r="G112">
        <v>6049.11</v>
      </c>
      <c r="H112">
        <v>6180.3</v>
      </c>
    </row>
    <row r="113" spans="1:8" hidden="1" x14ac:dyDescent="0.3">
      <c r="A113" t="s">
        <v>718</v>
      </c>
      <c r="B113" t="s">
        <v>227</v>
      </c>
      <c r="C113" t="s">
        <v>269</v>
      </c>
      <c r="D113" t="s">
        <v>1526</v>
      </c>
      <c r="E113" t="s">
        <v>1519</v>
      </c>
      <c r="F113">
        <v>51.67</v>
      </c>
      <c r="G113">
        <v>625.19000000000005</v>
      </c>
      <c r="H113">
        <v>638.70000000000005</v>
      </c>
    </row>
    <row r="114" spans="1:8" x14ac:dyDescent="0.3">
      <c r="A114" t="s">
        <v>718</v>
      </c>
      <c r="B114" t="s">
        <v>227</v>
      </c>
      <c r="C114" t="s">
        <v>73</v>
      </c>
      <c r="D114" t="s">
        <v>1527</v>
      </c>
      <c r="E114" t="s">
        <v>1519</v>
      </c>
      <c r="F114">
        <v>0</v>
      </c>
    </row>
    <row r="115" spans="1:8" hidden="1" x14ac:dyDescent="0.3">
      <c r="A115" t="s">
        <v>718</v>
      </c>
      <c r="B115" t="s">
        <v>227</v>
      </c>
      <c r="C115" t="s">
        <v>154</v>
      </c>
      <c r="D115" t="s">
        <v>1528</v>
      </c>
      <c r="E115" t="s">
        <v>1529</v>
      </c>
      <c r="F115">
        <v>3603.25</v>
      </c>
      <c r="G115">
        <v>612.5</v>
      </c>
      <c r="H115">
        <v>56875</v>
      </c>
    </row>
    <row r="116" spans="1:8" hidden="1" x14ac:dyDescent="0.3">
      <c r="A116" t="s">
        <v>718</v>
      </c>
      <c r="B116" t="s">
        <v>227</v>
      </c>
      <c r="C116" t="s">
        <v>301</v>
      </c>
      <c r="D116" t="s">
        <v>1530</v>
      </c>
      <c r="E116" t="s">
        <v>1529</v>
      </c>
      <c r="G116">
        <v>30</v>
      </c>
    </row>
    <row r="117" spans="1:8" hidden="1" x14ac:dyDescent="0.3">
      <c r="A117" t="s">
        <v>718</v>
      </c>
      <c r="B117" t="s">
        <v>227</v>
      </c>
      <c r="C117" t="s">
        <v>270</v>
      </c>
      <c r="D117" t="s">
        <v>1531</v>
      </c>
      <c r="E117" t="s">
        <v>1529</v>
      </c>
      <c r="F117">
        <v>9951</v>
      </c>
      <c r="G117">
        <v>21386.2</v>
      </c>
      <c r="H117">
        <v>16121.57</v>
      </c>
    </row>
    <row r="118" spans="1:8" hidden="1" x14ac:dyDescent="0.3">
      <c r="A118" t="s">
        <v>718</v>
      </c>
      <c r="B118" t="s">
        <v>227</v>
      </c>
      <c r="C118" t="s">
        <v>11</v>
      </c>
      <c r="D118" t="s">
        <v>664</v>
      </c>
      <c r="E118" t="s">
        <v>1529</v>
      </c>
      <c r="F118">
        <v>0</v>
      </c>
      <c r="G118">
        <v>0</v>
      </c>
      <c r="H118">
        <v>0</v>
      </c>
    </row>
    <row r="119" spans="1:8" hidden="1" x14ac:dyDescent="0.3">
      <c r="A119" t="s">
        <v>718</v>
      </c>
      <c r="B119" t="s">
        <v>227</v>
      </c>
      <c r="C119" t="s">
        <v>356</v>
      </c>
      <c r="D119" t="s">
        <v>1532</v>
      </c>
      <c r="E119" t="s">
        <v>1533</v>
      </c>
      <c r="G119">
        <v>38</v>
      </c>
    </row>
    <row r="120" spans="1:8" hidden="1" x14ac:dyDescent="0.3">
      <c r="A120" t="s">
        <v>718</v>
      </c>
      <c r="B120" t="s">
        <v>227</v>
      </c>
      <c r="C120" t="s">
        <v>271</v>
      </c>
      <c r="D120" t="s">
        <v>1534</v>
      </c>
      <c r="E120" t="s">
        <v>1533</v>
      </c>
      <c r="F120">
        <v>46</v>
      </c>
    </row>
    <row r="121" spans="1:8" hidden="1" x14ac:dyDescent="0.3">
      <c r="A121" t="s">
        <v>718</v>
      </c>
      <c r="B121" t="s">
        <v>227</v>
      </c>
      <c r="C121" t="s">
        <v>273</v>
      </c>
      <c r="D121" t="s">
        <v>1535</v>
      </c>
      <c r="E121" t="s">
        <v>1533</v>
      </c>
      <c r="F121">
        <v>1246.3900000000001</v>
      </c>
      <c r="G121">
        <v>4267.87</v>
      </c>
      <c r="H121">
        <v>2788.48</v>
      </c>
    </row>
    <row r="122" spans="1:8" hidden="1" x14ac:dyDescent="0.3">
      <c r="A122" t="s">
        <v>718</v>
      </c>
      <c r="B122" t="s">
        <v>227</v>
      </c>
      <c r="C122" t="s">
        <v>326</v>
      </c>
      <c r="D122" t="s">
        <v>1536</v>
      </c>
      <c r="E122" t="s">
        <v>1533</v>
      </c>
      <c r="F122">
        <v>220.08</v>
      </c>
    </row>
    <row r="123" spans="1:8" hidden="1" x14ac:dyDescent="0.3">
      <c r="A123" t="s">
        <v>718</v>
      </c>
      <c r="B123" t="s">
        <v>227</v>
      </c>
      <c r="C123" t="s">
        <v>275</v>
      </c>
      <c r="D123" t="s">
        <v>1537</v>
      </c>
      <c r="E123" t="s">
        <v>1533</v>
      </c>
      <c r="F123">
        <v>32.58</v>
      </c>
      <c r="G123">
        <v>108.69</v>
      </c>
      <c r="H123">
        <v>174.31</v>
      </c>
    </row>
    <row r="124" spans="1:8" hidden="1" x14ac:dyDescent="0.3">
      <c r="A124" t="s">
        <v>718</v>
      </c>
      <c r="B124" t="s">
        <v>227</v>
      </c>
      <c r="C124" t="s">
        <v>276</v>
      </c>
      <c r="D124" t="s">
        <v>1538</v>
      </c>
      <c r="E124" t="s">
        <v>1533</v>
      </c>
      <c r="F124">
        <v>5821.48</v>
      </c>
      <c r="G124">
        <v>5550.99</v>
      </c>
      <c r="H124">
        <v>109.14</v>
      </c>
    </row>
    <row r="125" spans="1:8" hidden="1" x14ac:dyDescent="0.3">
      <c r="A125" t="s">
        <v>718</v>
      </c>
      <c r="B125" t="s">
        <v>227</v>
      </c>
      <c r="C125" t="s">
        <v>310</v>
      </c>
      <c r="D125" t="s">
        <v>1539</v>
      </c>
      <c r="E125" t="s">
        <v>1533</v>
      </c>
      <c r="F125">
        <v>2771.03</v>
      </c>
      <c r="G125">
        <v>1793.99</v>
      </c>
      <c r="H125">
        <v>1763.16</v>
      </c>
    </row>
    <row r="126" spans="1:8" hidden="1" x14ac:dyDescent="0.3">
      <c r="A126" t="s">
        <v>718</v>
      </c>
      <c r="B126" t="s">
        <v>227</v>
      </c>
      <c r="C126" t="s">
        <v>277</v>
      </c>
      <c r="D126" t="s">
        <v>1540</v>
      </c>
      <c r="E126" t="s">
        <v>1533</v>
      </c>
      <c r="H126">
        <v>12.25</v>
      </c>
    </row>
    <row r="127" spans="1:8" hidden="1" x14ac:dyDescent="0.3">
      <c r="A127" t="s">
        <v>718</v>
      </c>
      <c r="B127" t="s">
        <v>227</v>
      </c>
      <c r="C127" t="s">
        <v>322</v>
      </c>
      <c r="D127" t="s">
        <v>1541</v>
      </c>
      <c r="E127" t="s">
        <v>1533</v>
      </c>
      <c r="F127">
        <v>3750.25</v>
      </c>
      <c r="G127">
        <v>2052.0100000000002</v>
      </c>
    </row>
    <row r="128" spans="1:8" hidden="1" x14ac:dyDescent="0.3">
      <c r="A128" t="s">
        <v>718</v>
      </c>
      <c r="B128" t="s">
        <v>227</v>
      </c>
      <c r="C128" t="s">
        <v>374</v>
      </c>
      <c r="D128" t="s">
        <v>1542</v>
      </c>
      <c r="E128" t="s">
        <v>1533</v>
      </c>
      <c r="F128">
        <v>587.41</v>
      </c>
    </row>
    <row r="129" spans="1:8" hidden="1" x14ac:dyDescent="0.3">
      <c r="A129" t="s">
        <v>718</v>
      </c>
      <c r="B129" t="s">
        <v>227</v>
      </c>
      <c r="C129" t="s">
        <v>300</v>
      </c>
      <c r="D129" t="s">
        <v>1543</v>
      </c>
      <c r="E129" t="s">
        <v>1533</v>
      </c>
      <c r="G129">
        <v>10</v>
      </c>
      <c r="H129">
        <v>38.950000000000003</v>
      </c>
    </row>
    <row r="130" spans="1:8" hidden="1" x14ac:dyDescent="0.3">
      <c r="A130" t="s">
        <v>718</v>
      </c>
      <c r="B130" t="s">
        <v>227</v>
      </c>
      <c r="C130" t="s">
        <v>302</v>
      </c>
      <c r="D130" t="s">
        <v>1544</v>
      </c>
      <c r="E130" t="s">
        <v>1533</v>
      </c>
      <c r="F130">
        <v>210.99</v>
      </c>
      <c r="G130">
        <v>1737.31</v>
      </c>
      <c r="H130">
        <v>75.5</v>
      </c>
    </row>
    <row r="131" spans="1:8" hidden="1" x14ac:dyDescent="0.3">
      <c r="A131" t="s">
        <v>718</v>
      </c>
      <c r="B131" t="s">
        <v>227</v>
      </c>
      <c r="C131" t="s">
        <v>364</v>
      </c>
      <c r="D131" t="s">
        <v>1545</v>
      </c>
      <c r="E131" t="s">
        <v>1533</v>
      </c>
      <c r="F131">
        <v>287.5</v>
      </c>
      <c r="G131">
        <v>263.10000000000002</v>
      </c>
      <c r="H131">
        <v>195.39</v>
      </c>
    </row>
    <row r="132" spans="1:8" hidden="1" x14ac:dyDescent="0.3">
      <c r="A132" t="s">
        <v>718</v>
      </c>
      <c r="B132" t="s">
        <v>227</v>
      </c>
      <c r="C132" t="s">
        <v>360</v>
      </c>
      <c r="D132" t="s">
        <v>1546</v>
      </c>
      <c r="E132" t="s">
        <v>1533</v>
      </c>
      <c r="F132">
        <v>1176.33</v>
      </c>
      <c r="G132">
        <v>689.59</v>
      </c>
      <c r="H132">
        <v>212.05</v>
      </c>
    </row>
    <row r="133" spans="1:8" hidden="1" x14ac:dyDescent="0.3">
      <c r="A133" t="s">
        <v>718</v>
      </c>
      <c r="B133" t="s">
        <v>227</v>
      </c>
      <c r="C133" t="s">
        <v>16</v>
      </c>
      <c r="D133" t="s">
        <v>665</v>
      </c>
      <c r="E133" t="s">
        <v>1533</v>
      </c>
      <c r="F133">
        <v>0</v>
      </c>
      <c r="G133">
        <v>0</v>
      </c>
      <c r="H133">
        <v>0</v>
      </c>
    </row>
    <row r="134" spans="1:8" hidden="1" x14ac:dyDescent="0.3">
      <c r="A134" t="s">
        <v>718</v>
      </c>
      <c r="B134" t="s">
        <v>227</v>
      </c>
      <c r="C134" t="s">
        <v>222</v>
      </c>
      <c r="D134" t="s">
        <v>1547</v>
      </c>
      <c r="E134" t="s">
        <v>1548</v>
      </c>
      <c r="F134">
        <v>0.47</v>
      </c>
      <c r="G134">
        <v>1.6</v>
      </c>
      <c r="H134">
        <v>3.2</v>
      </c>
    </row>
    <row r="135" spans="1:8" hidden="1" x14ac:dyDescent="0.3">
      <c r="A135" t="s">
        <v>718</v>
      </c>
      <c r="B135" t="s">
        <v>227</v>
      </c>
      <c r="C135" t="s">
        <v>365</v>
      </c>
      <c r="D135" t="s">
        <v>1549</v>
      </c>
      <c r="E135" t="s">
        <v>1548</v>
      </c>
      <c r="H135">
        <v>7.7</v>
      </c>
    </row>
    <row r="136" spans="1:8" hidden="1" x14ac:dyDescent="0.3">
      <c r="A136" t="s">
        <v>718</v>
      </c>
      <c r="B136" t="s">
        <v>227</v>
      </c>
      <c r="C136" t="s">
        <v>303</v>
      </c>
      <c r="D136" t="s">
        <v>1550</v>
      </c>
      <c r="E136" t="s">
        <v>1548</v>
      </c>
      <c r="F136">
        <v>49147.15</v>
      </c>
      <c r="G136">
        <v>44683.99</v>
      </c>
      <c r="H136">
        <v>8765</v>
      </c>
    </row>
    <row r="137" spans="1:8" hidden="1" x14ac:dyDescent="0.3">
      <c r="A137" t="s">
        <v>718</v>
      </c>
      <c r="B137" t="s">
        <v>227</v>
      </c>
      <c r="C137" t="s">
        <v>366</v>
      </c>
      <c r="D137" t="s">
        <v>1551</v>
      </c>
      <c r="E137" t="s">
        <v>1548</v>
      </c>
      <c r="F137">
        <v>1000</v>
      </c>
      <c r="H137">
        <v>40</v>
      </c>
    </row>
    <row r="138" spans="1:8" hidden="1" x14ac:dyDescent="0.3">
      <c r="A138" t="s">
        <v>718</v>
      </c>
      <c r="B138" t="s">
        <v>227</v>
      </c>
      <c r="C138" t="s">
        <v>323</v>
      </c>
      <c r="D138" t="s">
        <v>1552</v>
      </c>
      <c r="E138" t="s">
        <v>1548</v>
      </c>
      <c r="H138">
        <v>40</v>
      </c>
    </row>
    <row r="139" spans="1:8" hidden="1" x14ac:dyDescent="0.3">
      <c r="A139" t="s">
        <v>718</v>
      </c>
      <c r="B139" t="s">
        <v>227</v>
      </c>
      <c r="C139" t="s">
        <v>399</v>
      </c>
      <c r="D139" t="s">
        <v>1553</v>
      </c>
      <c r="E139" t="s">
        <v>1548</v>
      </c>
      <c r="G139">
        <v>25376</v>
      </c>
      <c r="H139">
        <v>27904</v>
      </c>
    </row>
    <row r="140" spans="1:8" hidden="1" x14ac:dyDescent="0.3">
      <c r="A140" t="s">
        <v>718</v>
      </c>
      <c r="B140" t="s">
        <v>227</v>
      </c>
      <c r="C140" t="s">
        <v>400</v>
      </c>
      <c r="D140" t="s">
        <v>1554</v>
      </c>
      <c r="E140" t="s">
        <v>1548</v>
      </c>
      <c r="F140">
        <v>760</v>
      </c>
    </row>
    <row r="141" spans="1:8" hidden="1" x14ac:dyDescent="0.3">
      <c r="A141" t="s">
        <v>718</v>
      </c>
      <c r="B141" t="s">
        <v>227</v>
      </c>
      <c r="C141" t="s">
        <v>304</v>
      </c>
      <c r="D141" t="s">
        <v>1555</v>
      </c>
      <c r="E141" t="s">
        <v>1548</v>
      </c>
      <c r="G141">
        <v>274</v>
      </c>
    </row>
    <row r="142" spans="1:8" hidden="1" x14ac:dyDescent="0.3">
      <c r="A142" t="s">
        <v>718</v>
      </c>
      <c r="B142" t="s">
        <v>227</v>
      </c>
      <c r="C142" t="s">
        <v>305</v>
      </c>
      <c r="D142" t="s">
        <v>1556</v>
      </c>
      <c r="E142" t="s">
        <v>1548</v>
      </c>
      <c r="F142">
        <v>4532.8</v>
      </c>
      <c r="G142">
        <v>2431.23</v>
      </c>
      <c r="H142">
        <v>1421.61</v>
      </c>
    </row>
    <row r="143" spans="1:8" hidden="1" x14ac:dyDescent="0.3">
      <c r="A143" t="s">
        <v>718</v>
      </c>
      <c r="B143" t="s">
        <v>227</v>
      </c>
      <c r="C143" t="s">
        <v>313</v>
      </c>
      <c r="D143" t="s">
        <v>1557</v>
      </c>
      <c r="E143" t="s">
        <v>1548</v>
      </c>
      <c r="G143">
        <v>541.63</v>
      </c>
    </row>
    <row r="144" spans="1:8" hidden="1" x14ac:dyDescent="0.3">
      <c r="A144" t="s">
        <v>718</v>
      </c>
      <c r="B144" t="s">
        <v>227</v>
      </c>
      <c r="C144" t="s">
        <v>18</v>
      </c>
      <c r="D144" t="s">
        <v>666</v>
      </c>
      <c r="E144" t="s">
        <v>1548</v>
      </c>
      <c r="F144">
        <v>0</v>
      </c>
      <c r="G144">
        <v>0</v>
      </c>
      <c r="H144">
        <v>0</v>
      </c>
    </row>
    <row r="145" spans="1:8" hidden="1" x14ac:dyDescent="0.3">
      <c r="A145" t="s">
        <v>718</v>
      </c>
      <c r="B145" t="s">
        <v>227</v>
      </c>
      <c r="C145" t="s">
        <v>54</v>
      </c>
      <c r="D145" t="s">
        <v>1558</v>
      </c>
      <c r="E145" t="s">
        <v>1548</v>
      </c>
      <c r="F145">
        <v>1968</v>
      </c>
      <c r="G145">
        <v>2412</v>
      </c>
      <c r="H145">
        <v>2211</v>
      </c>
    </row>
    <row r="146" spans="1:8" hidden="1" x14ac:dyDescent="0.3">
      <c r="A146" t="s">
        <v>718</v>
      </c>
      <c r="B146" t="s">
        <v>227</v>
      </c>
      <c r="C146" t="s">
        <v>337</v>
      </c>
      <c r="D146" t="s">
        <v>1559</v>
      </c>
      <c r="E146" t="s">
        <v>1548</v>
      </c>
      <c r="F146">
        <v>5.58</v>
      </c>
    </row>
    <row r="147" spans="1:8" hidden="1" x14ac:dyDescent="0.3">
      <c r="A147" t="s">
        <v>718</v>
      </c>
      <c r="B147" t="s">
        <v>227</v>
      </c>
      <c r="C147" t="s">
        <v>281</v>
      </c>
      <c r="D147" t="s">
        <v>1560</v>
      </c>
      <c r="E147" t="s">
        <v>1561</v>
      </c>
      <c r="G147">
        <v>36</v>
      </c>
      <c r="H147">
        <v>255.84</v>
      </c>
    </row>
    <row r="148" spans="1:8" hidden="1" x14ac:dyDescent="0.3">
      <c r="A148" t="s">
        <v>718</v>
      </c>
      <c r="B148" t="s">
        <v>227</v>
      </c>
      <c r="C148" t="s">
        <v>282</v>
      </c>
      <c r="D148" t="s">
        <v>1562</v>
      </c>
      <c r="E148" t="s">
        <v>1561</v>
      </c>
      <c r="F148">
        <v>234.08</v>
      </c>
      <c r="G148">
        <v>735.24</v>
      </c>
      <c r="H148">
        <v>423.28</v>
      </c>
    </row>
    <row r="149" spans="1:8" hidden="1" x14ac:dyDescent="0.3">
      <c r="A149" t="s">
        <v>718</v>
      </c>
      <c r="B149" t="s">
        <v>227</v>
      </c>
      <c r="C149" t="s">
        <v>283</v>
      </c>
      <c r="D149" t="s">
        <v>1563</v>
      </c>
      <c r="E149" t="s">
        <v>1561</v>
      </c>
      <c r="F149">
        <v>12</v>
      </c>
      <c r="G149">
        <v>23</v>
      </c>
      <c r="H149">
        <v>17</v>
      </c>
    </row>
    <row r="150" spans="1:8" hidden="1" x14ac:dyDescent="0.3">
      <c r="A150" t="s">
        <v>718</v>
      </c>
      <c r="B150" t="s">
        <v>227</v>
      </c>
      <c r="C150" t="s">
        <v>284</v>
      </c>
      <c r="D150" t="s">
        <v>1564</v>
      </c>
      <c r="E150" t="s">
        <v>1561</v>
      </c>
      <c r="G150">
        <v>321.86</v>
      </c>
      <c r="H150">
        <v>959.46</v>
      </c>
    </row>
    <row r="151" spans="1:8" hidden="1" x14ac:dyDescent="0.3">
      <c r="A151" t="s">
        <v>718</v>
      </c>
      <c r="B151" t="s">
        <v>227</v>
      </c>
      <c r="C151" t="s">
        <v>287</v>
      </c>
      <c r="D151" t="s">
        <v>1565</v>
      </c>
      <c r="E151" t="s">
        <v>1561</v>
      </c>
      <c r="H151">
        <v>235</v>
      </c>
    </row>
    <row r="152" spans="1:8" hidden="1" x14ac:dyDescent="0.3">
      <c r="A152" t="s">
        <v>718</v>
      </c>
      <c r="B152" t="s">
        <v>227</v>
      </c>
      <c r="C152" t="s">
        <v>293</v>
      </c>
      <c r="D152" t="s">
        <v>1566</v>
      </c>
      <c r="E152" t="s">
        <v>1561</v>
      </c>
      <c r="G152">
        <v>201.16</v>
      </c>
      <c r="H152">
        <v>121.41</v>
      </c>
    </row>
    <row r="153" spans="1:8" hidden="1" x14ac:dyDescent="0.3">
      <c r="A153" t="s">
        <v>718</v>
      </c>
      <c r="B153" t="s">
        <v>227</v>
      </c>
      <c r="C153" t="s">
        <v>20</v>
      </c>
      <c r="D153" t="s">
        <v>667</v>
      </c>
      <c r="E153" t="s">
        <v>1561</v>
      </c>
      <c r="F153">
        <v>0</v>
      </c>
      <c r="G153">
        <v>0</v>
      </c>
      <c r="H153">
        <v>0</v>
      </c>
    </row>
    <row r="154" spans="1:8" hidden="1" x14ac:dyDescent="0.3">
      <c r="A154" t="s">
        <v>718</v>
      </c>
      <c r="B154" t="s">
        <v>227</v>
      </c>
      <c r="C154" t="s">
        <v>346</v>
      </c>
      <c r="D154" t="s">
        <v>1567</v>
      </c>
      <c r="E154" t="s">
        <v>1568</v>
      </c>
      <c r="H154">
        <v>105.82</v>
      </c>
    </row>
    <row r="155" spans="1:8" hidden="1" x14ac:dyDescent="0.3">
      <c r="A155" t="s">
        <v>718</v>
      </c>
      <c r="B155" t="s">
        <v>227</v>
      </c>
      <c r="C155" t="s">
        <v>158</v>
      </c>
      <c r="D155" t="s">
        <v>1569</v>
      </c>
      <c r="E155" t="s">
        <v>1570</v>
      </c>
      <c r="G155">
        <v>12</v>
      </c>
      <c r="H155">
        <v>50</v>
      </c>
    </row>
    <row r="156" spans="1:8" hidden="1" x14ac:dyDescent="0.3">
      <c r="A156" t="s">
        <v>718</v>
      </c>
      <c r="B156" t="s">
        <v>227</v>
      </c>
      <c r="C156" t="s">
        <v>295</v>
      </c>
      <c r="D156" t="s">
        <v>1571</v>
      </c>
      <c r="E156" t="s">
        <v>1570</v>
      </c>
      <c r="F156">
        <v>954.12</v>
      </c>
      <c r="G156">
        <v>7055.92</v>
      </c>
      <c r="H156">
        <v>3190.04</v>
      </c>
    </row>
    <row r="157" spans="1:8" hidden="1" x14ac:dyDescent="0.3">
      <c r="A157" t="s">
        <v>718</v>
      </c>
      <c r="B157" t="s">
        <v>227</v>
      </c>
      <c r="C157" t="s">
        <v>296</v>
      </c>
      <c r="D157" t="s">
        <v>1572</v>
      </c>
      <c r="E157" t="s">
        <v>1570</v>
      </c>
      <c r="G157">
        <v>199</v>
      </c>
      <c r="H157">
        <v>15</v>
      </c>
    </row>
    <row r="158" spans="1:8" hidden="1" x14ac:dyDescent="0.3">
      <c r="A158" t="s">
        <v>718</v>
      </c>
      <c r="B158" t="s">
        <v>227</v>
      </c>
      <c r="C158" t="s">
        <v>24</v>
      </c>
      <c r="D158" t="s">
        <v>1573</v>
      </c>
      <c r="E158" t="s">
        <v>1570</v>
      </c>
      <c r="G158">
        <v>1990.45</v>
      </c>
      <c r="H158">
        <v>3153.94</v>
      </c>
    </row>
    <row r="159" spans="1:8" hidden="1" x14ac:dyDescent="0.3">
      <c r="A159" t="s">
        <v>718</v>
      </c>
      <c r="B159" t="s">
        <v>227</v>
      </c>
      <c r="C159" t="s">
        <v>324</v>
      </c>
      <c r="D159" t="s">
        <v>1574</v>
      </c>
      <c r="E159" t="s">
        <v>1570</v>
      </c>
      <c r="F159">
        <v>1086</v>
      </c>
    </row>
    <row r="160" spans="1:8" hidden="1" x14ac:dyDescent="0.3">
      <c r="A160" t="s">
        <v>718</v>
      </c>
      <c r="B160" t="s">
        <v>227</v>
      </c>
      <c r="C160" t="s">
        <v>306</v>
      </c>
      <c r="D160" t="s">
        <v>1575</v>
      </c>
      <c r="E160" t="s">
        <v>1570</v>
      </c>
      <c r="F160">
        <v>2282.11</v>
      </c>
    </row>
    <row r="161" spans="1:8" hidden="1" x14ac:dyDescent="0.3">
      <c r="A161" t="s">
        <v>718</v>
      </c>
      <c r="B161" t="s">
        <v>227</v>
      </c>
      <c r="C161" t="s">
        <v>367</v>
      </c>
      <c r="D161" t="s">
        <v>1576</v>
      </c>
      <c r="E161" t="s">
        <v>1570</v>
      </c>
      <c r="G161">
        <v>-54.36</v>
      </c>
    </row>
    <row r="162" spans="1:8" hidden="1" x14ac:dyDescent="0.3">
      <c r="A162" t="s">
        <v>718</v>
      </c>
      <c r="B162" t="s">
        <v>227</v>
      </c>
      <c r="C162" t="s">
        <v>28</v>
      </c>
      <c r="D162" t="s">
        <v>668</v>
      </c>
      <c r="E162" t="s">
        <v>1570</v>
      </c>
      <c r="F162">
        <v>0</v>
      </c>
      <c r="G162">
        <v>0</v>
      </c>
      <c r="H162">
        <v>0</v>
      </c>
    </row>
    <row r="163" spans="1:8" hidden="1" x14ac:dyDescent="0.3">
      <c r="A163" t="s">
        <v>719</v>
      </c>
      <c r="B163" t="s">
        <v>262</v>
      </c>
      <c r="C163" t="s">
        <v>263</v>
      </c>
      <c r="D163" t="s">
        <v>263</v>
      </c>
      <c r="E163" t="s">
        <v>1577</v>
      </c>
      <c r="F163">
        <v>-52592.509999999995</v>
      </c>
      <c r="G163">
        <v>-20175.900000000001</v>
      </c>
      <c r="H163">
        <v>31534.480000000003</v>
      </c>
    </row>
    <row r="164" spans="1:8" hidden="1" x14ac:dyDescent="0.3">
      <c r="A164" t="s">
        <v>719</v>
      </c>
      <c r="C164" t="s">
        <v>264</v>
      </c>
      <c r="D164" t="s">
        <v>264</v>
      </c>
      <c r="E164" t="s">
        <v>1577</v>
      </c>
      <c r="F164">
        <v>-489165.19</v>
      </c>
      <c r="G164">
        <v>-479657.82</v>
      </c>
      <c r="H164">
        <v>-474674.30000000005</v>
      </c>
    </row>
    <row r="165" spans="1:8" hidden="1" x14ac:dyDescent="0.3">
      <c r="A165" t="s">
        <v>719</v>
      </c>
      <c r="C165" t="s">
        <v>265</v>
      </c>
      <c r="D165" t="s">
        <v>265</v>
      </c>
      <c r="E165" t="s">
        <v>1578</v>
      </c>
      <c r="F165">
        <v>15056.300000000003</v>
      </c>
      <c r="G165">
        <v>-12146.909999999996</v>
      </c>
      <c r="H165">
        <v>124442.08000000002</v>
      </c>
    </row>
    <row r="166" spans="1:8" hidden="1" x14ac:dyDescent="0.3">
      <c r="A166" t="s">
        <v>719</v>
      </c>
      <c r="B166" t="s">
        <v>362</v>
      </c>
      <c r="C166" t="s">
        <v>94</v>
      </c>
      <c r="D166" t="s">
        <v>1579</v>
      </c>
      <c r="E166" t="s">
        <v>1580</v>
      </c>
      <c r="H166">
        <v>44200</v>
      </c>
    </row>
    <row r="167" spans="1:8" hidden="1" x14ac:dyDescent="0.3">
      <c r="A167" t="s">
        <v>719</v>
      </c>
      <c r="B167" t="s">
        <v>26</v>
      </c>
      <c r="C167" t="s">
        <v>276</v>
      </c>
      <c r="D167" t="s">
        <v>1581</v>
      </c>
      <c r="E167" t="s">
        <v>1582</v>
      </c>
      <c r="H167">
        <v>8500.27</v>
      </c>
    </row>
    <row r="168" spans="1:8" hidden="1" x14ac:dyDescent="0.3">
      <c r="A168" t="s">
        <v>719</v>
      </c>
      <c r="B168" t="s">
        <v>26</v>
      </c>
      <c r="C168" t="s">
        <v>24</v>
      </c>
      <c r="D168" t="s">
        <v>1583</v>
      </c>
      <c r="E168" t="s">
        <v>1584</v>
      </c>
      <c r="F168">
        <v>9122.4500000000007</v>
      </c>
      <c r="G168">
        <v>0</v>
      </c>
    </row>
    <row r="169" spans="1:8" hidden="1" x14ac:dyDescent="0.3">
      <c r="A169" t="s">
        <v>719</v>
      </c>
      <c r="B169" t="s">
        <v>26</v>
      </c>
      <c r="C169" t="s">
        <v>28</v>
      </c>
      <c r="D169" t="s">
        <v>436</v>
      </c>
      <c r="E169" t="s">
        <v>1584</v>
      </c>
      <c r="F169">
        <v>0</v>
      </c>
      <c r="G169">
        <v>0</v>
      </c>
      <c r="H169">
        <v>0</v>
      </c>
    </row>
    <row r="170" spans="1:8" hidden="1" x14ac:dyDescent="0.3">
      <c r="A170" t="s">
        <v>719</v>
      </c>
      <c r="B170" t="s">
        <v>26</v>
      </c>
      <c r="C170" t="s">
        <v>353</v>
      </c>
      <c r="D170" t="s">
        <v>1585</v>
      </c>
      <c r="E170" t="s">
        <v>1586</v>
      </c>
      <c r="H170">
        <v>7000</v>
      </c>
    </row>
    <row r="171" spans="1:8" hidden="1" x14ac:dyDescent="0.3">
      <c r="A171" t="s">
        <v>719</v>
      </c>
      <c r="B171" t="s">
        <v>26</v>
      </c>
      <c r="C171" t="s">
        <v>330</v>
      </c>
      <c r="D171" t="s">
        <v>1587</v>
      </c>
      <c r="E171" t="s">
        <v>1586</v>
      </c>
      <c r="F171">
        <v>0</v>
      </c>
    </row>
    <row r="172" spans="1:8" hidden="1" x14ac:dyDescent="0.3">
      <c r="A172" t="s">
        <v>719</v>
      </c>
      <c r="B172" t="s">
        <v>26</v>
      </c>
      <c r="C172" t="s">
        <v>351</v>
      </c>
      <c r="D172" t="s">
        <v>1588</v>
      </c>
      <c r="E172" t="s">
        <v>1589</v>
      </c>
      <c r="F172">
        <v>9000</v>
      </c>
    </row>
    <row r="173" spans="1:8" hidden="1" x14ac:dyDescent="0.3">
      <c r="A173" t="s">
        <v>719</v>
      </c>
      <c r="B173" t="s">
        <v>26</v>
      </c>
      <c r="C173" t="s">
        <v>94</v>
      </c>
      <c r="D173" t="s">
        <v>1590</v>
      </c>
      <c r="E173" t="s">
        <v>1591</v>
      </c>
      <c r="F173">
        <v>75000</v>
      </c>
      <c r="G173">
        <v>38000</v>
      </c>
    </row>
    <row r="174" spans="1:8" hidden="1" x14ac:dyDescent="0.3">
      <c r="A174" t="s">
        <v>719</v>
      </c>
      <c r="B174" t="s">
        <v>33</v>
      </c>
      <c r="C174" t="s">
        <v>35</v>
      </c>
      <c r="D174" t="s">
        <v>438</v>
      </c>
      <c r="E174" t="s">
        <v>1592</v>
      </c>
      <c r="F174">
        <v>5610</v>
      </c>
      <c r="G174">
        <v>14175</v>
      </c>
      <c r="H174">
        <v>12107</v>
      </c>
    </row>
    <row r="175" spans="1:8" hidden="1" x14ac:dyDescent="0.3">
      <c r="A175" t="s">
        <v>719</v>
      </c>
      <c r="B175" t="s">
        <v>47</v>
      </c>
      <c r="C175" t="s">
        <v>203</v>
      </c>
      <c r="D175" t="s">
        <v>1593</v>
      </c>
      <c r="E175" t="s">
        <v>1594</v>
      </c>
      <c r="F175">
        <v>12595.16</v>
      </c>
      <c r="G175">
        <v>12065.97</v>
      </c>
      <c r="H175">
        <v>11631.96</v>
      </c>
    </row>
    <row r="176" spans="1:8" hidden="1" x14ac:dyDescent="0.3">
      <c r="A176" t="s">
        <v>719</v>
      </c>
      <c r="B176" t="s">
        <v>47</v>
      </c>
      <c r="C176" t="s">
        <v>266</v>
      </c>
      <c r="D176" t="s">
        <v>1595</v>
      </c>
      <c r="E176" t="s">
        <v>1594</v>
      </c>
      <c r="F176">
        <v>16246.17</v>
      </c>
      <c r="G176">
        <v>15600.37</v>
      </c>
      <c r="H176">
        <v>14293.87</v>
      </c>
    </row>
    <row r="177" spans="1:8" hidden="1" x14ac:dyDescent="0.3">
      <c r="A177" t="s">
        <v>719</v>
      </c>
      <c r="B177" t="s">
        <v>47</v>
      </c>
      <c r="C177" t="s">
        <v>325</v>
      </c>
      <c r="D177" t="s">
        <v>1596</v>
      </c>
      <c r="E177" t="s">
        <v>1594</v>
      </c>
      <c r="F177">
        <v>1761.67</v>
      </c>
      <c r="G177">
        <v>1796.09</v>
      </c>
      <c r="H177">
        <v>2676.15</v>
      </c>
    </row>
    <row r="178" spans="1:8" hidden="1" x14ac:dyDescent="0.3">
      <c r="A178" t="s">
        <v>719</v>
      </c>
      <c r="B178" t="s">
        <v>47</v>
      </c>
      <c r="C178" t="s">
        <v>205</v>
      </c>
      <c r="D178" t="s">
        <v>1597</v>
      </c>
      <c r="E178" t="s">
        <v>1594</v>
      </c>
      <c r="F178">
        <v>64715.63</v>
      </c>
      <c r="G178">
        <v>60499.56</v>
      </c>
      <c r="H178">
        <v>52436.52</v>
      </c>
    </row>
    <row r="179" spans="1:8" hidden="1" x14ac:dyDescent="0.3">
      <c r="A179" t="s">
        <v>719</v>
      </c>
      <c r="B179" t="s">
        <v>47</v>
      </c>
      <c r="C179" t="s">
        <v>206</v>
      </c>
      <c r="D179" t="s">
        <v>1598</v>
      </c>
      <c r="E179" t="s">
        <v>1594</v>
      </c>
      <c r="F179">
        <v>202.48000000000002</v>
      </c>
      <c r="G179">
        <v>190.56</v>
      </c>
      <c r="H179">
        <v>885.65</v>
      </c>
    </row>
    <row r="180" spans="1:8" hidden="1" x14ac:dyDescent="0.3">
      <c r="A180" t="s">
        <v>719</v>
      </c>
      <c r="B180" t="s">
        <v>47</v>
      </c>
      <c r="C180" t="s">
        <v>207</v>
      </c>
      <c r="D180" t="s">
        <v>1599</v>
      </c>
      <c r="E180" t="s">
        <v>1594</v>
      </c>
      <c r="F180">
        <v>2945.61</v>
      </c>
      <c r="G180">
        <v>2821.9</v>
      </c>
      <c r="H180">
        <v>2720.35</v>
      </c>
    </row>
    <row r="181" spans="1:8" hidden="1" x14ac:dyDescent="0.3">
      <c r="A181" t="s">
        <v>719</v>
      </c>
      <c r="B181" t="s">
        <v>47</v>
      </c>
      <c r="C181" t="s">
        <v>208</v>
      </c>
      <c r="D181" t="s">
        <v>1600</v>
      </c>
      <c r="E181" t="s">
        <v>1594</v>
      </c>
      <c r="F181">
        <v>755.03</v>
      </c>
      <c r="G181">
        <v>880.66</v>
      </c>
      <c r="H181">
        <v>483.41</v>
      </c>
    </row>
    <row r="182" spans="1:8" x14ac:dyDescent="0.3">
      <c r="A182" t="s">
        <v>719</v>
      </c>
      <c r="B182" t="s">
        <v>47</v>
      </c>
      <c r="C182" t="s">
        <v>73</v>
      </c>
      <c r="D182" t="s">
        <v>1601</v>
      </c>
      <c r="E182" t="s">
        <v>1594</v>
      </c>
      <c r="F182">
        <v>0</v>
      </c>
    </row>
    <row r="183" spans="1:8" hidden="1" x14ac:dyDescent="0.3">
      <c r="A183" t="s">
        <v>719</v>
      </c>
      <c r="B183" t="s">
        <v>47</v>
      </c>
      <c r="C183" t="s">
        <v>154</v>
      </c>
      <c r="D183" t="s">
        <v>1602</v>
      </c>
      <c r="E183" t="s">
        <v>1603</v>
      </c>
      <c r="F183">
        <v>0</v>
      </c>
    </row>
    <row r="184" spans="1:8" hidden="1" x14ac:dyDescent="0.3">
      <c r="A184" t="s">
        <v>719</v>
      </c>
      <c r="B184" t="s">
        <v>47</v>
      </c>
      <c r="C184" t="s">
        <v>156</v>
      </c>
      <c r="D184" t="s">
        <v>1604</v>
      </c>
      <c r="E184" t="s">
        <v>1603</v>
      </c>
      <c r="F184">
        <v>55978.82</v>
      </c>
      <c r="G184">
        <v>56801.07</v>
      </c>
      <c r="H184">
        <v>53560.52</v>
      </c>
    </row>
    <row r="185" spans="1:8" hidden="1" x14ac:dyDescent="0.3">
      <c r="A185" t="s">
        <v>719</v>
      </c>
      <c r="B185" t="s">
        <v>47</v>
      </c>
      <c r="C185" t="s">
        <v>311</v>
      </c>
      <c r="D185" t="s">
        <v>1605</v>
      </c>
      <c r="E185" t="s">
        <v>1603</v>
      </c>
      <c r="F185">
        <v>710.82</v>
      </c>
      <c r="G185">
        <v>678.81</v>
      </c>
      <c r="H185">
        <v>604.95000000000005</v>
      </c>
    </row>
    <row r="186" spans="1:8" hidden="1" x14ac:dyDescent="0.3">
      <c r="A186" t="s">
        <v>719</v>
      </c>
      <c r="B186" t="s">
        <v>47</v>
      </c>
      <c r="C186" t="s">
        <v>35</v>
      </c>
      <c r="D186" t="s">
        <v>1606</v>
      </c>
      <c r="E186" t="s">
        <v>1603</v>
      </c>
      <c r="F186">
        <v>0</v>
      </c>
      <c r="G186">
        <v>0</v>
      </c>
      <c r="H186">
        <v>1655</v>
      </c>
    </row>
    <row r="187" spans="1:8" hidden="1" x14ac:dyDescent="0.3">
      <c r="A187" t="s">
        <v>719</v>
      </c>
      <c r="B187" t="s">
        <v>47</v>
      </c>
      <c r="C187" t="s">
        <v>309</v>
      </c>
      <c r="D187" t="s">
        <v>1607</v>
      </c>
      <c r="E187" t="s">
        <v>1603</v>
      </c>
      <c r="F187">
        <v>0</v>
      </c>
    </row>
    <row r="188" spans="1:8" hidden="1" x14ac:dyDescent="0.3">
      <c r="A188" t="s">
        <v>719</v>
      </c>
      <c r="B188" t="s">
        <v>47</v>
      </c>
      <c r="C188" t="s">
        <v>312</v>
      </c>
      <c r="D188" t="s">
        <v>1608</v>
      </c>
      <c r="E188" t="s">
        <v>1603</v>
      </c>
      <c r="F188">
        <v>10244</v>
      </c>
      <c r="G188">
        <v>10244</v>
      </c>
      <c r="H188">
        <v>18419.759999999998</v>
      </c>
    </row>
    <row r="189" spans="1:8" hidden="1" x14ac:dyDescent="0.3">
      <c r="A189" t="s">
        <v>719</v>
      </c>
      <c r="B189" t="s">
        <v>47</v>
      </c>
      <c r="C189" t="s">
        <v>301</v>
      </c>
      <c r="D189" t="s">
        <v>1609</v>
      </c>
      <c r="E189" t="s">
        <v>1603</v>
      </c>
      <c r="F189">
        <v>30</v>
      </c>
      <c r="H189">
        <v>30</v>
      </c>
    </row>
    <row r="190" spans="1:8" hidden="1" x14ac:dyDescent="0.3">
      <c r="A190" t="s">
        <v>719</v>
      </c>
      <c r="B190" t="s">
        <v>47</v>
      </c>
      <c r="C190" t="s">
        <v>270</v>
      </c>
      <c r="D190" t="s">
        <v>1610</v>
      </c>
      <c r="E190" t="s">
        <v>1603</v>
      </c>
      <c r="F190">
        <v>17</v>
      </c>
      <c r="G190">
        <v>1141.8</v>
      </c>
    </row>
    <row r="191" spans="1:8" hidden="1" x14ac:dyDescent="0.3">
      <c r="A191" t="s">
        <v>719</v>
      </c>
      <c r="B191" t="s">
        <v>47</v>
      </c>
      <c r="C191" t="s">
        <v>11</v>
      </c>
      <c r="D191" t="s">
        <v>449</v>
      </c>
      <c r="E191" t="s">
        <v>1603</v>
      </c>
      <c r="F191">
        <v>0</v>
      </c>
      <c r="G191">
        <v>0</v>
      </c>
      <c r="H191">
        <v>0</v>
      </c>
    </row>
    <row r="192" spans="1:8" hidden="1" x14ac:dyDescent="0.3">
      <c r="A192" t="s">
        <v>719</v>
      </c>
      <c r="B192" t="s">
        <v>47</v>
      </c>
      <c r="C192" t="s">
        <v>273</v>
      </c>
      <c r="D192" t="s">
        <v>1611</v>
      </c>
      <c r="E192" t="s">
        <v>1612</v>
      </c>
      <c r="F192">
        <v>42.71</v>
      </c>
      <c r="G192">
        <v>32.99</v>
      </c>
      <c r="H192">
        <v>3617.07</v>
      </c>
    </row>
    <row r="193" spans="1:8" hidden="1" x14ac:dyDescent="0.3">
      <c r="A193" t="s">
        <v>719</v>
      </c>
      <c r="B193" t="s">
        <v>47</v>
      </c>
      <c r="C193" t="s">
        <v>369</v>
      </c>
      <c r="D193" t="s">
        <v>1613</v>
      </c>
      <c r="E193" t="s">
        <v>1612</v>
      </c>
      <c r="F193">
        <v>297.60000000000002</v>
      </c>
      <c r="G193">
        <v>233.26</v>
      </c>
    </row>
    <row r="194" spans="1:8" hidden="1" x14ac:dyDescent="0.3">
      <c r="A194" t="s">
        <v>719</v>
      </c>
      <c r="B194" t="s">
        <v>47</v>
      </c>
      <c r="C194" t="s">
        <v>184</v>
      </c>
      <c r="D194" t="s">
        <v>1614</v>
      </c>
      <c r="E194" t="s">
        <v>1612</v>
      </c>
      <c r="F194">
        <v>350</v>
      </c>
      <c r="G194">
        <v>25</v>
      </c>
      <c r="H194">
        <v>350</v>
      </c>
    </row>
    <row r="195" spans="1:8" hidden="1" x14ac:dyDescent="0.3">
      <c r="A195" t="s">
        <v>719</v>
      </c>
      <c r="B195" t="s">
        <v>47</v>
      </c>
      <c r="C195" t="s">
        <v>275</v>
      </c>
      <c r="D195" t="s">
        <v>1615</v>
      </c>
      <c r="E195" t="s">
        <v>1612</v>
      </c>
      <c r="F195">
        <v>439.18</v>
      </c>
      <c r="G195">
        <v>1577.72</v>
      </c>
      <c r="H195">
        <v>1435.46</v>
      </c>
    </row>
    <row r="196" spans="1:8" hidden="1" x14ac:dyDescent="0.3">
      <c r="A196" t="s">
        <v>719</v>
      </c>
      <c r="B196" t="s">
        <v>47</v>
      </c>
      <c r="C196" t="s">
        <v>276</v>
      </c>
      <c r="D196" t="s">
        <v>1616</v>
      </c>
      <c r="E196" t="s">
        <v>1612</v>
      </c>
      <c r="G196">
        <v>1404.07</v>
      </c>
      <c r="H196">
        <v>3010.07</v>
      </c>
    </row>
    <row r="197" spans="1:8" hidden="1" x14ac:dyDescent="0.3">
      <c r="A197" t="s">
        <v>719</v>
      </c>
      <c r="B197" t="s">
        <v>47</v>
      </c>
      <c r="C197" t="s">
        <v>310</v>
      </c>
      <c r="D197" t="s">
        <v>1617</v>
      </c>
      <c r="E197" t="s">
        <v>1612</v>
      </c>
      <c r="G197">
        <v>220</v>
      </c>
      <c r="H197">
        <v>351.56</v>
      </c>
    </row>
    <row r="198" spans="1:8" hidden="1" x14ac:dyDescent="0.3">
      <c r="A198" t="s">
        <v>719</v>
      </c>
      <c r="B198" t="s">
        <v>47</v>
      </c>
      <c r="C198" t="s">
        <v>277</v>
      </c>
      <c r="D198" t="s">
        <v>1618</v>
      </c>
      <c r="E198" t="s">
        <v>1612</v>
      </c>
      <c r="F198">
        <v>139.6</v>
      </c>
      <c r="G198">
        <v>0</v>
      </c>
      <c r="H198">
        <v>171.96</v>
      </c>
    </row>
    <row r="199" spans="1:8" hidden="1" x14ac:dyDescent="0.3">
      <c r="A199" t="s">
        <v>719</v>
      </c>
      <c r="B199" t="s">
        <v>47</v>
      </c>
      <c r="C199" t="s">
        <v>302</v>
      </c>
      <c r="D199" t="s">
        <v>1619</v>
      </c>
      <c r="E199" t="s">
        <v>1612</v>
      </c>
      <c r="F199">
        <v>1524.7</v>
      </c>
      <c r="G199">
        <v>1948.55</v>
      </c>
      <c r="H199">
        <v>1529.3</v>
      </c>
    </row>
    <row r="200" spans="1:8" hidden="1" x14ac:dyDescent="0.3">
      <c r="A200" t="s">
        <v>719</v>
      </c>
      <c r="B200" t="s">
        <v>47</v>
      </c>
      <c r="C200" t="s">
        <v>364</v>
      </c>
      <c r="D200" t="s">
        <v>1620</v>
      </c>
      <c r="E200" t="s">
        <v>1612</v>
      </c>
      <c r="F200">
        <v>845.4</v>
      </c>
      <c r="G200">
        <v>990.88</v>
      </c>
      <c r="H200">
        <v>1037.72</v>
      </c>
    </row>
    <row r="201" spans="1:8" hidden="1" x14ac:dyDescent="0.3">
      <c r="A201" t="s">
        <v>719</v>
      </c>
      <c r="B201" t="s">
        <v>47</v>
      </c>
      <c r="C201" t="s">
        <v>360</v>
      </c>
      <c r="D201" t="s">
        <v>1621</v>
      </c>
      <c r="E201" t="s">
        <v>1612</v>
      </c>
      <c r="F201">
        <v>2646.76</v>
      </c>
      <c r="G201">
        <v>3866.24</v>
      </c>
      <c r="H201">
        <v>4117.28</v>
      </c>
    </row>
    <row r="202" spans="1:8" hidden="1" x14ac:dyDescent="0.3">
      <c r="A202" t="s">
        <v>719</v>
      </c>
      <c r="B202" t="s">
        <v>47</v>
      </c>
      <c r="C202" t="s">
        <v>16</v>
      </c>
      <c r="D202" t="s">
        <v>450</v>
      </c>
      <c r="E202" t="s">
        <v>1612</v>
      </c>
      <c r="F202">
        <v>0</v>
      </c>
      <c r="G202">
        <v>0</v>
      </c>
      <c r="H202">
        <v>0</v>
      </c>
    </row>
    <row r="203" spans="1:8" hidden="1" x14ac:dyDescent="0.3">
      <c r="A203" t="s">
        <v>719</v>
      </c>
      <c r="B203" t="s">
        <v>47</v>
      </c>
      <c r="C203" t="s">
        <v>361</v>
      </c>
      <c r="D203" t="s">
        <v>1622</v>
      </c>
      <c r="E203" t="s">
        <v>1623</v>
      </c>
      <c r="F203">
        <v>123.12</v>
      </c>
      <c r="G203">
        <v>46.4</v>
      </c>
    </row>
    <row r="204" spans="1:8" hidden="1" x14ac:dyDescent="0.3">
      <c r="A204" t="s">
        <v>719</v>
      </c>
      <c r="B204" t="s">
        <v>47</v>
      </c>
      <c r="C204" t="s">
        <v>222</v>
      </c>
      <c r="D204" t="s">
        <v>1624</v>
      </c>
      <c r="E204" t="s">
        <v>1623</v>
      </c>
      <c r="F204">
        <v>10789.95</v>
      </c>
      <c r="G204">
        <v>11459.42</v>
      </c>
      <c r="H204">
        <v>9980.09</v>
      </c>
    </row>
    <row r="205" spans="1:8" hidden="1" x14ac:dyDescent="0.3">
      <c r="A205" t="s">
        <v>719</v>
      </c>
      <c r="B205" t="s">
        <v>47</v>
      </c>
      <c r="C205" t="s">
        <v>365</v>
      </c>
      <c r="D205" t="s">
        <v>1625</v>
      </c>
      <c r="E205" t="s">
        <v>1623</v>
      </c>
      <c r="G205">
        <v>0.9</v>
      </c>
      <c r="H205">
        <v>64.650000000000006</v>
      </c>
    </row>
    <row r="206" spans="1:8" hidden="1" x14ac:dyDescent="0.3">
      <c r="A206" t="s">
        <v>719</v>
      </c>
      <c r="B206" t="s">
        <v>47</v>
      </c>
      <c r="C206" t="s">
        <v>303</v>
      </c>
      <c r="D206" t="s">
        <v>1626</v>
      </c>
      <c r="E206" t="s">
        <v>1623</v>
      </c>
      <c r="F206">
        <v>28</v>
      </c>
    </row>
    <row r="207" spans="1:8" hidden="1" x14ac:dyDescent="0.3">
      <c r="A207" t="s">
        <v>719</v>
      </c>
      <c r="B207" t="s">
        <v>47</v>
      </c>
      <c r="C207" t="s">
        <v>305</v>
      </c>
      <c r="D207" t="s">
        <v>1627</v>
      </c>
      <c r="E207" t="s">
        <v>1623</v>
      </c>
      <c r="F207">
        <v>56.4</v>
      </c>
      <c r="H207">
        <v>1351.27</v>
      </c>
    </row>
    <row r="208" spans="1:8" hidden="1" x14ac:dyDescent="0.3">
      <c r="A208" t="s">
        <v>719</v>
      </c>
      <c r="B208" t="s">
        <v>47</v>
      </c>
      <c r="C208" t="s">
        <v>18</v>
      </c>
      <c r="D208" t="s">
        <v>451</v>
      </c>
      <c r="E208" t="s">
        <v>1623</v>
      </c>
      <c r="F208">
        <v>0</v>
      </c>
      <c r="G208">
        <v>0</v>
      </c>
      <c r="H208">
        <v>0</v>
      </c>
    </row>
    <row r="209" spans="1:8" hidden="1" x14ac:dyDescent="0.3">
      <c r="A209" t="s">
        <v>719</v>
      </c>
      <c r="B209" t="s">
        <v>47</v>
      </c>
      <c r="C209" t="s">
        <v>54</v>
      </c>
      <c r="D209" t="s">
        <v>1628</v>
      </c>
      <c r="E209" t="s">
        <v>1623</v>
      </c>
      <c r="F209">
        <v>3120</v>
      </c>
      <c r="G209">
        <v>3204</v>
      </c>
      <c r="H209">
        <v>2937</v>
      </c>
    </row>
    <row r="210" spans="1:8" hidden="1" x14ac:dyDescent="0.3">
      <c r="A210" t="s">
        <v>719</v>
      </c>
      <c r="B210" t="s">
        <v>47</v>
      </c>
      <c r="C210" t="s">
        <v>337</v>
      </c>
      <c r="D210" t="s">
        <v>1629</v>
      </c>
      <c r="E210" t="s">
        <v>1623</v>
      </c>
      <c r="F210">
        <v>149.07</v>
      </c>
    </row>
    <row r="211" spans="1:8" hidden="1" x14ac:dyDescent="0.3">
      <c r="A211" t="s">
        <v>719</v>
      </c>
      <c r="B211" t="s">
        <v>47</v>
      </c>
      <c r="C211" t="s">
        <v>281</v>
      </c>
      <c r="D211" t="s">
        <v>1630</v>
      </c>
      <c r="E211" t="s">
        <v>1631</v>
      </c>
      <c r="F211">
        <v>238.28</v>
      </c>
      <c r="G211">
        <v>531.03</v>
      </c>
      <c r="H211">
        <v>491.39</v>
      </c>
    </row>
    <row r="212" spans="1:8" hidden="1" x14ac:dyDescent="0.3">
      <c r="A212" t="s">
        <v>719</v>
      </c>
      <c r="B212" t="s">
        <v>47</v>
      </c>
      <c r="C212" t="s">
        <v>282</v>
      </c>
      <c r="D212" t="s">
        <v>1632</v>
      </c>
      <c r="E212" t="s">
        <v>1631</v>
      </c>
      <c r="F212">
        <v>436.38</v>
      </c>
      <c r="G212">
        <v>625.91</v>
      </c>
      <c r="H212">
        <v>425.63</v>
      </c>
    </row>
    <row r="213" spans="1:8" hidden="1" x14ac:dyDescent="0.3">
      <c r="A213" t="s">
        <v>719</v>
      </c>
      <c r="B213" t="s">
        <v>47</v>
      </c>
      <c r="C213" t="s">
        <v>283</v>
      </c>
      <c r="D213" t="s">
        <v>1633</v>
      </c>
      <c r="E213" t="s">
        <v>1631</v>
      </c>
      <c r="F213">
        <v>12</v>
      </c>
    </row>
    <row r="214" spans="1:8" hidden="1" x14ac:dyDescent="0.3">
      <c r="A214" t="s">
        <v>719</v>
      </c>
      <c r="B214" t="s">
        <v>47</v>
      </c>
      <c r="C214" t="s">
        <v>284</v>
      </c>
      <c r="D214" t="s">
        <v>1634</v>
      </c>
      <c r="E214" t="s">
        <v>1631</v>
      </c>
      <c r="F214">
        <v>741.95</v>
      </c>
      <c r="G214">
        <v>1108.32</v>
      </c>
      <c r="H214">
        <v>32.1</v>
      </c>
    </row>
    <row r="215" spans="1:8" hidden="1" x14ac:dyDescent="0.3">
      <c r="A215" t="s">
        <v>719</v>
      </c>
      <c r="B215" t="s">
        <v>47</v>
      </c>
      <c r="C215" t="s">
        <v>20</v>
      </c>
      <c r="D215" t="s">
        <v>452</v>
      </c>
      <c r="E215" t="s">
        <v>1631</v>
      </c>
      <c r="F215">
        <v>0</v>
      </c>
      <c r="G215">
        <v>0</v>
      </c>
      <c r="H215">
        <v>0</v>
      </c>
    </row>
    <row r="216" spans="1:8" hidden="1" x14ac:dyDescent="0.3">
      <c r="A216" t="s">
        <v>719</v>
      </c>
      <c r="B216" t="s">
        <v>47</v>
      </c>
      <c r="C216" t="s">
        <v>370</v>
      </c>
      <c r="D216" t="s">
        <v>1635</v>
      </c>
      <c r="E216" t="s">
        <v>1636</v>
      </c>
      <c r="F216">
        <v>7</v>
      </c>
    </row>
    <row r="217" spans="1:8" hidden="1" x14ac:dyDescent="0.3">
      <c r="A217" t="s">
        <v>719</v>
      </c>
      <c r="B217" t="s">
        <v>47</v>
      </c>
      <c r="C217" t="s">
        <v>338</v>
      </c>
      <c r="D217" t="s">
        <v>1637</v>
      </c>
      <c r="E217" t="s">
        <v>1636</v>
      </c>
      <c r="G217">
        <v>8020.32</v>
      </c>
      <c r="H217">
        <v>8020.32</v>
      </c>
    </row>
    <row r="218" spans="1:8" hidden="1" x14ac:dyDescent="0.3">
      <c r="A218" t="s">
        <v>719</v>
      </c>
      <c r="B218" t="s">
        <v>47</v>
      </c>
      <c r="C218" t="s">
        <v>344</v>
      </c>
      <c r="D218" t="s">
        <v>1638</v>
      </c>
      <c r="E218" t="s">
        <v>1639</v>
      </c>
      <c r="G218">
        <v>113.91</v>
      </c>
    </row>
    <row r="219" spans="1:8" hidden="1" x14ac:dyDescent="0.3">
      <c r="A219" t="s">
        <v>719</v>
      </c>
      <c r="B219" t="s">
        <v>47</v>
      </c>
      <c r="C219" t="s">
        <v>346</v>
      </c>
      <c r="D219" t="s">
        <v>1640</v>
      </c>
      <c r="E219" t="s">
        <v>1639</v>
      </c>
      <c r="H219">
        <v>384.43</v>
      </c>
    </row>
    <row r="220" spans="1:8" hidden="1" x14ac:dyDescent="0.3">
      <c r="A220" t="s">
        <v>719</v>
      </c>
      <c r="B220" t="s">
        <v>47</v>
      </c>
      <c r="C220" t="s">
        <v>22</v>
      </c>
      <c r="D220" t="s">
        <v>1641</v>
      </c>
      <c r="E220" t="s">
        <v>1639</v>
      </c>
      <c r="F220">
        <v>690</v>
      </c>
      <c r="G220">
        <v>945</v>
      </c>
      <c r="H220">
        <v>725</v>
      </c>
    </row>
    <row r="221" spans="1:8" hidden="1" x14ac:dyDescent="0.3">
      <c r="A221" t="s">
        <v>719</v>
      </c>
      <c r="B221" t="s">
        <v>47</v>
      </c>
      <c r="C221" t="s">
        <v>158</v>
      </c>
      <c r="D221" t="s">
        <v>1642</v>
      </c>
      <c r="E221" t="s">
        <v>1643</v>
      </c>
      <c r="F221">
        <v>5346</v>
      </c>
      <c r="G221">
        <v>3502</v>
      </c>
      <c r="H221">
        <v>635</v>
      </c>
    </row>
    <row r="222" spans="1:8" hidden="1" x14ac:dyDescent="0.3">
      <c r="A222" t="s">
        <v>719</v>
      </c>
      <c r="B222" t="s">
        <v>47</v>
      </c>
      <c r="C222" t="s">
        <v>295</v>
      </c>
      <c r="D222" t="s">
        <v>1644</v>
      </c>
      <c r="E222" t="s">
        <v>1643</v>
      </c>
      <c r="F222">
        <v>64</v>
      </c>
      <c r="G222">
        <v>1265</v>
      </c>
      <c r="H222">
        <v>703</v>
      </c>
    </row>
    <row r="223" spans="1:8" hidden="1" x14ac:dyDescent="0.3">
      <c r="A223" t="s">
        <v>719</v>
      </c>
      <c r="B223" t="s">
        <v>47</v>
      </c>
      <c r="C223" t="s">
        <v>298</v>
      </c>
      <c r="D223" t="s">
        <v>1645</v>
      </c>
      <c r="E223" t="s">
        <v>1643</v>
      </c>
      <c r="F223">
        <v>492</v>
      </c>
      <c r="G223">
        <v>190</v>
      </c>
      <c r="H223">
        <v>318.13</v>
      </c>
    </row>
    <row r="224" spans="1:8" hidden="1" x14ac:dyDescent="0.3">
      <c r="A224" t="s">
        <v>719</v>
      </c>
      <c r="B224" t="s">
        <v>47</v>
      </c>
      <c r="C224" t="s">
        <v>324</v>
      </c>
      <c r="D224" t="s">
        <v>1646</v>
      </c>
      <c r="E224" t="s">
        <v>1643</v>
      </c>
      <c r="F224">
        <v>40</v>
      </c>
      <c r="G224">
        <v>40</v>
      </c>
    </row>
    <row r="225" spans="1:8" hidden="1" x14ac:dyDescent="0.3">
      <c r="A225" t="s">
        <v>719</v>
      </c>
      <c r="B225" t="s">
        <v>47</v>
      </c>
      <c r="C225" t="s">
        <v>314</v>
      </c>
      <c r="D225" t="s">
        <v>1647</v>
      </c>
      <c r="E225" t="s">
        <v>1643</v>
      </c>
      <c r="F225">
        <v>-5.75</v>
      </c>
      <c r="G225">
        <v>-62.14</v>
      </c>
      <c r="H225">
        <v>-0.85</v>
      </c>
    </row>
    <row r="226" spans="1:8" hidden="1" x14ac:dyDescent="0.3">
      <c r="A226" t="s">
        <v>719</v>
      </c>
      <c r="B226" t="s">
        <v>47</v>
      </c>
      <c r="C226" t="s">
        <v>49</v>
      </c>
      <c r="D226" t="s">
        <v>453</v>
      </c>
      <c r="E226" t="s">
        <v>1643</v>
      </c>
      <c r="F226">
        <v>38117.279999999999</v>
      </c>
      <c r="G226">
        <v>34492.090000000004</v>
      </c>
      <c r="H226">
        <v>33163.67</v>
      </c>
    </row>
    <row r="227" spans="1:8" hidden="1" x14ac:dyDescent="0.3">
      <c r="A227" t="s">
        <v>719</v>
      </c>
      <c r="B227" t="s">
        <v>47</v>
      </c>
      <c r="C227" t="s">
        <v>28</v>
      </c>
      <c r="D227" t="s">
        <v>1648</v>
      </c>
      <c r="E227" t="s">
        <v>1643</v>
      </c>
      <c r="F227">
        <v>0</v>
      </c>
      <c r="G227">
        <v>0</v>
      </c>
    </row>
    <row r="228" spans="1:8" hidden="1" x14ac:dyDescent="0.3">
      <c r="A228" t="s">
        <v>719</v>
      </c>
      <c r="B228" t="s">
        <v>47</v>
      </c>
      <c r="C228" t="s">
        <v>371</v>
      </c>
      <c r="D228" t="s">
        <v>1649</v>
      </c>
      <c r="E228" t="s">
        <v>1650</v>
      </c>
      <c r="F228">
        <v>0</v>
      </c>
      <c r="G228">
        <v>0</v>
      </c>
      <c r="H228">
        <v>650.87</v>
      </c>
    </row>
    <row r="229" spans="1:8" hidden="1" x14ac:dyDescent="0.3">
      <c r="A229" t="s">
        <v>719</v>
      </c>
      <c r="B229" t="s">
        <v>71</v>
      </c>
      <c r="C229" t="s">
        <v>203</v>
      </c>
      <c r="D229" t="s">
        <v>1651</v>
      </c>
      <c r="E229" t="s">
        <v>1652</v>
      </c>
      <c r="F229">
        <v>0</v>
      </c>
      <c r="G229">
        <v>0</v>
      </c>
      <c r="H229">
        <v>0</v>
      </c>
    </row>
    <row r="230" spans="1:8" hidden="1" x14ac:dyDescent="0.3">
      <c r="A230" t="s">
        <v>719</v>
      </c>
      <c r="B230" t="s">
        <v>71</v>
      </c>
      <c r="C230" t="s">
        <v>266</v>
      </c>
      <c r="D230" t="s">
        <v>1653</v>
      </c>
      <c r="E230" t="s">
        <v>1652</v>
      </c>
      <c r="F230">
        <v>0</v>
      </c>
      <c r="G230">
        <v>0</v>
      </c>
      <c r="H230">
        <v>0</v>
      </c>
    </row>
    <row r="231" spans="1:8" hidden="1" x14ac:dyDescent="0.3">
      <c r="A231" t="s">
        <v>719</v>
      </c>
      <c r="B231" t="s">
        <v>71</v>
      </c>
      <c r="C231" t="s">
        <v>325</v>
      </c>
      <c r="D231" t="s">
        <v>1654</v>
      </c>
      <c r="E231" t="s">
        <v>1652</v>
      </c>
      <c r="F231">
        <v>0</v>
      </c>
    </row>
    <row r="232" spans="1:8" hidden="1" x14ac:dyDescent="0.3">
      <c r="A232" t="s">
        <v>719</v>
      </c>
      <c r="B232" t="s">
        <v>71</v>
      </c>
      <c r="C232" t="s">
        <v>205</v>
      </c>
      <c r="D232" t="s">
        <v>1655</v>
      </c>
      <c r="E232" t="s">
        <v>1652</v>
      </c>
      <c r="F232">
        <v>0</v>
      </c>
      <c r="G232">
        <v>0</v>
      </c>
      <c r="H232">
        <v>0</v>
      </c>
    </row>
    <row r="233" spans="1:8" hidden="1" x14ac:dyDescent="0.3">
      <c r="A233" t="s">
        <v>719</v>
      </c>
      <c r="B233" t="s">
        <v>71</v>
      </c>
      <c r="C233" t="s">
        <v>206</v>
      </c>
      <c r="D233" t="s">
        <v>1656</v>
      </c>
      <c r="E233" t="s">
        <v>1652</v>
      </c>
      <c r="F233">
        <v>0</v>
      </c>
      <c r="G233">
        <v>0</v>
      </c>
      <c r="H233">
        <v>0</v>
      </c>
    </row>
    <row r="234" spans="1:8" hidden="1" x14ac:dyDescent="0.3">
      <c r="A234" t="s">
        <v>719</v>
      </c>
      <c r="B234" t="s">
        <v>71</v>
      </c>
      <c r="C234" t="s">
        <v>207</v>
      </c>
      <c r="D234" t="s">
        <v>1657</v>
      </c>
      <c r="E234" t="s">
        <v>1652</v>
      </c>
      <c r="F234">
        <v>0</v>
      </c>
      <c r="G234">
        <v>0</v>
      </c>
      <c r="H234">
        <v>0</v>
      </c>
    </row>
    <row r="235" spans="1:8" hidden="1" x14ac:dyDescent="0.3">
      <c r="A235" t="s">
        <v>719</v>
      </c>
      <c r="B235" t="s">
        <v>71</v>
      </c>
      <c r="C235" t="s">
        <v>208</v>
      </c>
      <c r="D235" t="s">
        <v>1658</v>
      </c>
      <c r="E235" t="s">
        <v>1652</v>
      </c>
      <c r="F235">
        <v>0</v>
      </c>
      <c r="G235">
        <v>0</v>
      </c>
      <c r="H235">
        <v>0</v>
      </c>
    </row>
    <row r="236" spans="1:8" hidden="1" x14ac:dyDescent="0.3">
      <c r="A236" t="s">
        <v>719</v>
      </c>
      <c r="B236" t="s">
        <v>71</v>
      </c>
      <c r="C236" t="s">
        <v>267</v>
      </c>
      <c r="D236" t="s">
        <v>1659</v>
      </c>
      <c r="E236" t="s">
        <v>1652</v>
      </c>
      <c r="F236">
        <v>0</v>
      </c>
      <c r="G236">
        <v>0</v>
      </c>
      <c r="H236">
        <v>0</v>
      </c>
    </row>
    <row r="237" spans="1:8" hidden="1" x14ac:dyDescent="0.3">
      <c r="A237" t="s">
        <v>719</v>
      </c>
      <c r="B237" t="s">
        <v>71</v>
      </c>
      <c r="C237" t="s">
        <v>268</v>
      </c>
      <c r="D237" t="s">
        <v>1660</v>
      </c>
      <c r="E237" t="s">
        <v>1652</v>
      </c>
      <c r="F237">
        <v>0</v>
      </c>
      <c r="G237">
        <v>0</v>
      </c>
      <c r="H237">
        <v>0</v>
      </c>
    </row>
    <row r="238" spans="1:8" hidden="1" x14ac:dyDescent="0.3">
      <c r="A238" t="s">
        <v>719</v>
      </c>
      <c r="B238" t="s">
        <v>71</v>
      </c>
      <c r="C238" t="s">
        <v>269</v>
      </c>
      <c r="D238" t="s">
        <v>1661</v>
      </c>
      <c r="E238" t="s">
        <v>1652</v>
      </c>
      <c r="F238">
        <v>0</v>
      </c>
      <c r="G238">
        <v>0</v>
      </c>
      <c r="H238">
        <v>0</v>
      </c>
    </row>
    <row r="239" spans="1:8" x14ac:dyDescent="0.3">
      <c r="A239" t="s">
        <v>719</v>
      </c>
      <c r="B239" t="s">
        <v>71</v>
      </c>
      <c r="C239" t="s">
        <v>73</v>
      </c>
      <c r="D239" t="s">
        <v>483</v>
      </c>
      <c r="E239" t="s">
        <v>1652</v>
      </c>
      <c r="F239">
        <v>0</v>
      </c>
      <c r="G239">
        <v>0</v>
      </c>
      <c r="H239">
        <v>0</v>
      </c>
    </row>
    <row r="240" spans="1:8" hidden="1" x14ac:dyDescent="0.3">
      <c r="A240" t="s">
        <v>719</v>
      </c>
      <c r="B240" t="s">
        <v>71</v>
      </c>
      <c r="C240" t="s">
        <v>94</v>
      </c>
      <c r="D240" t="s">
        <v>1662</v>
      </c>
      <c r="E240" t="s">
        <v>1663</v>
      </c>
      <c r="G240">
        <v>75000</v>
      </c>
    </row>
    <row r="241" spans="1:8" hidden="1" x14ac:dyDescent="0.3">
      <c r="A241" t="s">
        <v>719</v>
      </c>
      <c r="B241" t="s">
        <v>75</v>
      </c>
      <c r="C241" t="s">
        <v>203</v>
      </c>
      <c r="D241" t="s">
        <v>1664</v>
      </c>
      <c r="E241" t="s">
        <v>1665</v>
      </c>
      <c r="F241">
        <v>0</v>
      </c>
      <c r="G241">
        <v>0</v>
      </c>
      <c r="H241">
        <v>0</v>
      </c>
    </row>
    <row r="242" spans="1:8" hidden="1" x14ac:dyDescent="0.3">
      <c r="A242" t="s">
        <v>719</v>
      </c>
      <c r="B242" t="s">
        <v>75</v>
      </c>
      <c r="C242" t="s">
        <v>266</v>
      </c>
      <c r="D242" t="s">
        <v>1666</v>
      </c>
      <c r="E242" t="s">
        <v>1665</v>
      </c>
      <c r="F242">
        <v>0</v>
      </c>
      <c r="G242">
        <v>0</v>
      </c>
      <c r="H242">
        <v>0</v>
      </c>
    </row>
    <row r="243" spans="1:8" hidden="1" x14ac:dyDescent="0.3">
      <c r="A243" t="s">
        <v>719</v>
      </c>
      <c r="B243" t="s">
        <v>75</v>
      </c>
      <c r="C243" t="s">
        <v>325</v>
      </c>
      <c r="D243" t="s">
        <v>1667</v>
      </c>
      <c r="E243" t="s">
        <v>1665</v>
      </c>
      <c r="F243">
        <v>0</v>
      </c>
      <c r="G243">
        <v>0</v>
      </c>
      <c r="H243">
        <v>0</v>
      </c>
    </row>
    <row r="244" spans="1:8" hidden="1" x14ac:dyDescent="0.3">
      <c r="A244" t="s">
        <v>719</v>
      </c>
      <c r="B244" t="s">
        <v>75</v>
      </c>
      <c r="C244" t="s">
        <v>205</v>
      </c>
      <c r="D244" t="s">
        <v>1668</v>
      </c>
      <c r="E244" t="s">
        <v>1665</v>
      </c>
      <c r="F244">
        <v>0</v>
      </c>
      <c r="G244">
        <v>0</v>
      </c>
      <c r="H244">
        <v>0</v>
      </c>
    </row>
    <row r="245" spans="1:8" hidden="1" x14ac:dyDescent="0.3">
      <c r="A245" t="s">
        <v>719</v>
      </c>
      <c r="B245" t="s">
        <v>75</v>
      </c>
      <c r="C245" t="s">
        <v>206</v>
      </c>
      <c r="D245" t="s">
        <v>1669</v>
      </c>
      <c r="E245" t="s">
        <v>1665</v>
      </c>
      <c r="F245">
        <v>0</v>
      </c>
      <c r="G245">
        <v>0</v>
      </c>
      <c r="H245">
        <v>0</v>
      </c>
    </row>
    <row r="246" spans="1:8" hidden="1" x14ac:dyDescent="0.3">
      <c r="A246" t="s">
        <v>719</v>
      </c>
      <c r="B246" t="s">
        <v>75</v>
      </c>
      <c r="C246" t="s">
        <v>207</v>
      </c>
      <c r="D246" t="s">
        <v>1670</v>
      </c>
      <c r="E246" t="s">
        <v>1665</v>
      </c>
      <c r="F246">
        <v>0</v>
      </c>
      <c r="G246">
        <v>0</v>
      </c>
      <c r="H246">
        <v>0</v>
      </c>
    </row>
    <row r="247" spans="1:8" hidden="1" x14ac:dyDescent="0.3">
      <c r="A247" t="s">
        <v>719</v>
      </c>
      <c r="B247" t="s">
        <v>75</v>
      </c>
      <c r="C247" t="s">
        <v>208</v>
      </c>
      <c r="D247" t="s">
        <v>1671</v>
      </c>
      <c r="E247" t="s">
        <v>1665</v>
      </c>
      <c r="F247">
        <v>0</v>
      </c>
      <c r="G247">
        <v>0</v>
      </c>
      <c r="H247">
        <v>0</v>
      </c>
    </row>
    <row r="248" spans="1:8" hidden="1" x14ac:dyDescent="0.3">
      <c r="A248" t="s">
        <v>719</v>
      </c>
      <c r="B248" t="s">
        <v>75</v>
      </c>
      <c r="C248" t="s">
        <v>268</v>
      </c>
      <c r="D248" t="s">
        <v>1672</v>
      </c>
      <c r="E248" t="s">
        <v>1665</v>
      </c>
      <c r="F248">
        <v>0</v>
      </c>
      <c r="G248">
        <v>0</v>
      </c>
      <c r="H248">
        <v>0</v>
      </c>
    </row>
    <row r="249" spans="1:8" hidden="1" x14ac:dyDescent="0.3">
      <c r="A249" t="s">
        <v>719</v>
      </c>
      <c r="B249" t="s">
        <v>75</v>
      </c>
      <c r="C249" t="s">
        <v>269</v>
      </c>
      <c r="D249" t="s">
        <v>1673</v>
      </c>
      <c r="E249" t="s">
        <v>1665</v>
      </c>
      <c r="F249">
        <v>0</v>
      </c>
      <c r="G249">
        <v>0</v>
      </c>
      <c r="H249">
        <v>0</v>
      </c>
    </row>
    <row r="250" spans="1:8" x14ac:dyDescent="0.3">
      <c r="A250" t="s">
        <v>719</v>
      </c>
      <c r="B250" t="s">
        <v>75</v>
      </c>
      <c r="C250" t="s">
        <v>73</v>
      </c>
      <c r="D250" t="s">
        <v>484</v>
      </c>
      <c r="E250" t="s">
        <v>1665</v>
      </c>
      <c r="F250">
        <v>0</v>
      </c>
      <c r="G250">
        <v>0</v>
      </c>
      <c r="H250">
        <v>0</v>
      </c>
    </row>
    <row r="251" spans="1:8" hidden="1" x14ac:dyDescent="0.3">
      <c r="A251" t="s">
        <v>719</v>
      </c>
      <c r="B251" t="s">
        <v>75</v>
      </c>
      <c r="C251" t="s">
        <v>94</v>
      </c>
      <c r="D251" t="s">
        <v>1674</v>
      </c>
      <c r="E251" t="s">
        <v>1675</v>
      </c>
      <c r="G251">
        <v>30000</v>
      </c>
    </row>
    <row r="252" spans="1:8" hidden="1" x14ac:dyDescent="0.3">
      <c r="A252" t="s">
        <v>719</v>
      </c>
      <c r="B252" t="s">
        <v>77</v>
      </c>
      <c r="C252" t="s">
        <v>203</v>
      </c>
      <c r="D252" t="s">
        <v>1676</v>
      </c>
      <c r="E252" t="s">
        <v>1677</v>
      </c>
      <c r="F252">
        <v>0</v>
      </c>
      <c r="G252">
        <v>0</v>
      </c>
      <c r="H252">
        <v>0</v>
      </c>
    </row>
    <row r="253" spans="1:8" hidden="1" x14ac:dyDescent="0.3">
      <c r="A253" t="s">
        <v>719</v>
      </c>
      <c r="B253" t="s">
        <v>77</v>
      </c>
      <c r="C253" t="s">
        <v>266</v>
      </c>
      <c r="D253" t="s">
        <v>1678</v>
      </c>
      <c r="E253" t="s">
        <v>1677</v>
      </c>
      <c r="F253">
        <v>0</v>
      </c>
      <c r="G253">
        <v>0</v>
      </c>
      <c r="H253">
        <v>0</v>
      </c>
    </row>
    <row r="254" spans="1:8" hidden="1" x14ac:dyDescent="0.3">
      <c r="A254" t="s">
        <v>719</v>
      </c>
      <c r="B254" t="s">
        <v>77</v>
      </c>
      <c r="C254" t="s">
        <v>205</v>
      </c>
      <c r="D254" t="s">
        <v>1679</v>
      </c>
      <c r="E254" t="s">
        <v>1677</v>
      </c>
      <c r="F254">
        <v>0</v>
      </c>
      <c r="G254">
        <v>0</v>
      </c>
      <c r="H254">
        <v>0</v>
      </c>
    </row>
    <row r="255" spans="1:8" hidden="1" x14ac:dyDescent="0.3">
      <c r="A255" t="s">
        <v>719</v>
      </c>
      <c r="B255" t="s">
        <v>77</v>
      </c>
      <c r="C255" t="s">
        <v>206</v>
      </c>
      <c r="D255" t="s">
        <v>1680</v>
      </c>
      <c r="E255" t="s">
        <v>1677</v>
      </c>
      <c r="F255">
        <v>0</v>
      </c>
      <c r="G255">
        <v>0</v>
      </c>
      <c r="H255">
        <v>0</v>
      </c>
    </row>
    <row r="256" spans="1:8" hidden="1" x14ac:dyDescent="0.3">
      <c r="A256" t="s">
        <v>719</v>
      </c>
      <c r="B256" t="s">
        <v>77</v>
      </c>
      <c r="C256" t="s">
        <v>207</v>
      </c>
      <c r="D256" t="s">
        <v>1681</v>
      </c>
      <c r="E256" t="s">
        <v>1677</v>
      </c>
      <c r="F256">
        <v>0</v>
      </c>
      <c r="G256">
        <v>0</v>
      </c>
      <c r="H256">
        <v>0</v>
      </c>
    </row>
    <row r="257" spans="1:8" hidden="1" x14ac:dyDescent="0.3">
      <c r="A257" t="s">
        <v>719</v>
      </c>
      <c r="B257" t="s">
        <v>77</v>
      </c>
      <c r="C257" t="s">
        <v>208</v>
      </c>
      <c r="D257" t="s">
        <v>1682</v>
      </c>
      <c r="E257" t="s">
        <v>1677</v>
      </c>
      <c r="F257">
        <v>0</v>
      </c>
      <c r="G257">
        <v>0</v>
      </c>
      <c r="H257">
        <v>0</v>
      </c>
    </row>
    <row r="258" spans="1:8" hidden="1" x14ac:dyDescent="0.3">
      <c r="A258" t="s">
        <v>719</v>
      </c>
      <c r="B258" t="s">
        <v>77</v>
      </c>
      <c r="C258" t="s">
        <v>267</v>
      </c>
      <c r="D258" t="s">
        <v>1683</v>
      </c>
      <c r="E258" t="s">
        <v>1677</v>
      </c>
      <c r="F258">
        <v>0</v>
      </c>
      <c r="G258">
        <v>0</v>
      </c>
      <c r="H258">
        <v>0</v>
      </c>
    </row>
    <row r="259" spans="1:8" hidden="1" x14ac:dyDescent="0.3">
      <c r="A259" t="s">
        <v>719</v>
      </c>
      <c r="B259" t="s">
        <v>77</v>
      </c>
      <c r="C259" t="s">
        <v>268</v>
      </c>
      <c r="D259" t="s">
        <v>1684</v>
      </c>
      <c r="E259" t="s">
        <v>1677</v>
      </c>
      <c r="F259">
        <v>0</v>
      </c>
      <c r="G259">
        <v>0</v>
      </c>
      <c r="H259">
        <v>0</v>
      </c>
    </row>
    <row r="260" spans="1:8" hidden="1" x14ac:dyDescent="0.3">
      <c r="A260" t="s">
        <v>719</v>
      </c>
      <c r="B260" t="s">
        <v>77</v>
      </c>
      <c r="C260" t="s">
        <v>269</v>
      </c>
      <c r="D260" t="s">
        <v>1685</v>
      </c>
      <c r="E260" t="s">
        <v>1677</v>
      </c>
      <c r="F260">
        <v>0</v>
      </c>
      <c r="G260">
        <v>0</v>
      </c>
      <c r="H260">
        <v>0</v>
      </c>
    </row>
    <row r="261" spans="1:8" x14ac:dyDescent="0.3">
      <c r="A261" t="s">
        <v>719</v>
      </c>
      <c r="B261" t="s">
        <v>77</v>
      </c>
      <c r="C261" t="s">
        <v>73</v>
      </c>
      <c r="D261" t="s">
        <v>485</v>
      </c>
      <c r="E261" t="s">
        <v>1677</v>
      </c>
      <c r="F261">
        <v>0</v>
      </c>
      <c r="G261">
        <v>0</v>
      </c>
      <c r="H261">
        <v>0</v>
      </c>
    </row>
    <row r="262" spans="1:8" hidden="1" x14ac:dyDescent="0.3">
      <c r="A262" t="s">
        <v>719</v>
      </c>
      <c r="B262" t="s">
        <v>77</v>
      </c>
      <c r="C262" t="s">
        <v>94</v>
      </c>
      <c r="D262" t="s">
        <v>1686</v>
      </c>
      <c r="E262" t="s">
        <v>1687</v>
      </c>
      <c r="G262">
        <v>25000</v>
      </c>
    </row>
    <row r="263" spans="1:8" hidden="1" x14ac:dyDescent="0.3">
      <c r="A263" t="s">
        <v>719</v>
      </c>
      <c r="B263" t="s">
        <v>79</v>
      </c>
      <c r="C263" t="s">
        <v>203</v>
      </c>
      <c r="D263" t="s">
        <v>1688</v>
      </c>
      <c r="E263" t="s">
        <v>1689</v>
      </c>
      <c r="F263">
        <v>0</v>
      </c>
      <c r="G263">
        <v>0</v>
      </c>
      <c r="H263">
        <v>0</v>
      </c>
    </row>
    <row r="264" spans="1:8" hidden="1" x14ac:dyDescent="0.3">
      <c r="A264" t="s">
        <v>719</v>
      </c>
      <c r="B264" t="s">
        <v>79</v>
      </c>
      <c r="C264" t="s">
        <v>266</v>
      </c>
      <c r="D264" t="s">
        <v>1690</v>
      </c>
      <c r="E264" t="s">
        <v>1689</v>
      </c>
      <c r="F264">
        <v>0</v>
      </c>
      <c r="G264">
        <v>0</v>
      </c>
      <c r="H264">
        <v>0</v>
      </c>
    </row>
    <row r="265" spans="1:8" hidden="1" x14ac:dyDescent="0.3">
      <c r="A265" t="s">
        <v>719</v>
      </c>
      <c r="B265" t="s">
        <v>79</v>
      </c>
      <c r="C265" t="s">
        <v>325</v>
      </c>
      <c r="D265" t="s">
        <v>1691</v>
      </c>
      <c r="E265" t="s">
        <v>1689</v>
      </c>
      <c r="F265">
        <v>0</v>
      </c>
      <c r="G265">
        <v>0</v>
      </c>
      <c r="H265">
        <v>0</v>
      </c>
    </row>
    <row r="266" spans="1:8" hidden="1" x14ac:dyDescent="0.3">
      <c r="A266" t="s">
        <v>719</v>
      </c>
      <c r="B266" t="s">
        <v>79</v>
      </c>
      <c r="C266" t="s">
        <v>205</v>
      </c>
      <c r="D266" t="s">
        <v>1692</v>
      </c>
      <c r="E266" t="s">
        <v>1689</v>
      </c>
      <c r="F266">
        <v>0</v>
      </c>
      <c r="G266">
        <v>0</v>
      </c>
      <c r="H266">
        <v>0</v>
      </c>
    </row>
    <row r="267" spans="1:8" hidden="1" x14ac:dyDescent="0.3">
      <c r="A267" t="s">
        <v>719</v>
      </c>
      <c r="B267" t="s">
        <v>79</v>
      </c>
      <c r="C267" t="s">
        <v>206</v>
      </c>
      <c r="D267" t="s">
        <v>1693</v>
      </c>
      <c r="E267" t="s">
        <v>1689</v>
      </c>
      <c r="F267">
        <v>0</v>
      </c>
      <c r="G267">
        <v>0</v>
      </c>
      <c r="H267">
        <v>0</v>
      </c>
    </row>
    <row r="268" spans="1:8" hidden="1" x14ac:dyDescent="0.3">
      <c r="A268" t="s">
        <v>719</v>
      </c>
      <c r="B268" t="s">
        <v>79</v>
      </c>
      <c r="C268" t="s">
        <v>207</v>
      </c>
      <c r="D268" t="s">
        <v>1694</v>
      </c>
      <c r="E268" t="s">
        <v>1689</v>
      </c>
      <c r="F268">
        <v>0</v>
      </c>
      <c r="G268">
        <v>0</v>
      </c>
      <c r="H268">
        <v>0</v>
      </c>
    </row>
    <row r="269" spans="1:8" hidden="1" x14ac:dyDescent="0.3">
      <c r="A269" t="s">
        <v>719</v>
      </c>
      <c r="B269" t="s">
        <v>79</v>
      </c>
      <c r="C269" t="s">
        <v>208</v>
      </c>
      <c r="D269" t="s">
        <v>1695</v>
      </c>
      <c r="E269" t="s">
        <v>1689</v>
      </c>
      <c r="F269">
        <v>0</v>
      </c>
      <c r="G269">
        <v>0</v>
      </c>
      <c r="H269">
        <v>0</v>
      </c>
    </row>
    <row r="270" spans="1:8" hidden="1" x14ac:dyDescent="0.3">
      <c r="A270" t="s">
        <v>719</v>
      </c>
      <c r="B270" t="s">
        <v>79</v>
      </c>
      <c r="C270" t="s">
        <v>267</v>
      </c>
      <c r="D270" t="s">
        <v>1696</v>
      </c>
      <c r="E270" t="s">
        <v>1689</v>
      </c>
      <c r="F270">
        <v>0</v>
      </c>
    </row>
    <row r="271" spans="1:8" hidden="1" x14ac:dyDescent="0.3">
      <c r="A271" t="s">
        <v>719</v>
      </c>
      <c r="B271" t="s">
        <v>79</v>
      </c>
      <c r="C271" t="s">
        <v>268</v>
      </c>
      <c r="D271" t="s">
        <v>1697</v>
      </c>
      <c r="E271" t="s">
        <v>1689</v>
      </c>
      <c r="F271">
        <v>0</v>
      </c>
      <c r="G271">
        <v>0</v>
      </c>
      <c r="H271">
        <v>0</v>
      </c>
    </row>
    <row r="272" spans="1:8" hidden="1" x14ac:dyDescent="0.3">
      <c r="A272" t="s">
        <v>719</v>
      </c>
      <c r="B272" t="s">
        <v>79</v>
      </c>
      <c r="C272" t="s">
        <v>269</v>
      </c>
      <c r="D272" t="s">
        <v>1698</v>
      </c>
      <c r="E272" t="s">
        <v>1689</v>
      </c>
      <c r="F272">
        <v>0</v>
      </c>
      <c r="G272">
        <v>0</v>
      </c>
      <c r="H272">
        <v>0</v>
      </c>
    </row>
    <row r="273" spans="1:8" x14ac:dyDescent="0.3">
      <c r="A273" t="s">
        <v>719</v>
      </c>
      <c r="B273" t="s">
        <v>79</v>
      </c>
      <c r="C273" t="s">
        <v>73</v>
      </c>
      <c r="D273" t="s">
        <v>486</v>
      </c>
      <c r="E273" t="s">
        <v>1689</v>
      </c>
      <c r="F273">
        <v>0</v>
      </c>
      <c r="G273">
        <v>0</v>
      </c>
      <c r="H273">
        <v>0</v>
      </c>
    </row>
    <row r="274" spans="1:8" hidden="1" x14ac:dyDescent="0.3">
      <c r="A274" t="s">
        <v>719</v>
      </c>
      <c r="B274" t="s">
        <v>79</v>
      </c>
      <c r="C274" t="s">
        <v>94</v>
      </c>
      <c r="D274" t="s">
        <v>1699</v>
      </c>
      <c r="E274" t="s">
        <v>1700</v>
      </c>
      <c r="G274">
        <v>25000</v>
      </c>
    </row>
    <row r="275" spans="1:8" hidden="1" x14ac:dyDescent="0.3">
      <c r="A275" t="s">
        <v>719</v>
      </c>
      <c r="B275" t="s">
        <v>81</v>
      </c>
      <c r="C275" t="s">
        <v>203</v>
      </c>
      <c r="D275" t="s">
        <v>1701</v>
      </c>
      <c r="E275" t="s">
        <v>1702</v>
      </c>
      <c r="F275">
        <v>0</v>
      </c>
      <c r="G275">
        <v>0</v>
      </c>
      <c r="H275">
        <v>0</v>
      </c>
    </row>
    <row r="276" spans="1:8" hidden="1" x14ac:dyDescent="0.3">
      <c r="A276" t="s">
        <v>719</v>
      </c>
      <c r="B276" t="s">
        <v>81</v>
      </c>
      <c r="C276" t="s">
        <v>266</v>
      </c>
      <c r="D276" t="s">
        <v>1703</v>
      </c>
      <c r="E276" t="s">
        <v>1702</v>
      </c>
      <c r="F276">
        <v>0</v>
      </c>
      <c r="G276">
        <v>0</v>
      </c>
      <c r="H276">
        <v>0</v>
      </c>
    </row>
    <row r="277" spans="1:8" hidden="1" x14ac:dyDescent="0.3">
      <c r="A277" t="s">
        <v>719</v>
      </c>
      <c r="B277" t="s">
        <v>81</v>
      </c>
      <c r="C277" t="s">
        <v>205</v>
      </c>
      <c r="D277" t="s">
        <v>1704</v>
      </c>
      <c r="E277" t="s">
        <v>1702</v>
      </c>
      <c r="F277">
        <v>0</v>
      </c>
      <c r="G277">
        <v>0</v>
      </c>
      <c r="H277">
        <v>0</v>
      </c>
    </row>
    <row r="278" spans="1:8" hidden="1" x14ac:dyDescent="0.3">
      <c r="A278" t="s">
        <v>719</v>
      </c>
      <c r="B278" t="s">
        <v>81</v>
      </c>
      <c r="C278" t="s">
        <v>206</v>
      </c>
      <c r="D278" t="s">
        <v>1705</v>
      </c>
      <c r="E278" t="s">
        <v>1702</v>
      </c>
      <c r="F278">
        <v>0</v>
      </c>
      <c r="G278">
        <v>0</v>
      </c>
      <c r="H278">
        <v>0</v>
      </c>
    </row>
    <row r="279" spans="1:8" hidden="1" x14ac:dyDescent="0.3">
      <c r="A279" t="s">
        <v>719</v>
      </c>
      <c r="B279" t="s">
        <v>81</v>
      </c>
      <c r="C279" t="s">
        <v>207</v>
      </c>
      <c r="D279" t="s">
        <v>1706</v>
      </c>
      <c r="E279" t="s">
        <v>1702</v>
      </c>
      <c r="F279">
        <v>0</v>
      </c>
      <c r="G279">
        <v>0</v>
      </c>
      <c r="H279">
        <v>0</v>
      </c>
    </row>
    <row r="280" spans="1:8" hidden="1" x14ac:dyDescent="0.3">
      <c r="A280" t="s">
        <v>719</v>
      </c>
      <c r="B280" t="s">
        <v>81</v>
      </c>
      <c r="C280" t="s">
        <v>208</v>
      </c>
      <c r="D280" t="s">
        <v>1707</v>
      </c>
      <c r="E280" t="s">
        <v>1702</v>
      </c>
      <c r="F280">
        <v>0</v>
      </c>
      <c r="G280">
        <v>0</v>
      </c>
      <c r="H280">
        <v>0</v>
      </c>
    </row>
    <row r="281" spans="1:8" x14ac:dyDescent="0.3">
      <c r="A281" t="s">
        <v>719</v>
      </c>
      <c r="B281" t="s">
        <v>81</v>
      </c>
      <c r="C281" t="s">
        <v>73</v>
      </c>
      <c r="D281" t="s">
        <v>487</v>
      </c>
      <c r="E281" t="s">
        <v>1702</v>
      </c>
      <c r="F281">
        <v>0</v>
      </c>
      <c r="G281">
        <v>0</v>
      </c>
      <c r="H281">
        <v>0</v>
      </c>
    </row>
    <row r="282" spans="1:8" hidden="1" x14ac:dyDescent="0.3">
      <c r="A282" t="s">
        <v>719</v>
      </c>
      <c r="B282" t="s">
        <v>98</v>
      </c>
      <c r="C282" t="s">
        <v>348</v>
      </c>
      <c r="D282" t="s">
        <v>1708</v>
      </c>
      <c r="E282" t="s">
        <v>1709</v>
      </c>
      <c r="H282">
        <v>8666.41</v>
      </c>
    </row>
    <row r="283" spans="1:8" hidden="1" x14ac:dyDescent="0.3">
      <c r="A283" t="s">
        <v>719</v>
      </c>
      <c r="B283" t="s">
        <v>98</v>
      </c>
      <c r="C283" t="s">
        <v>100</v>
      </c>
      <c r="D283" t="s">
        <v>508</v>
      </c>
      <c r="E283" t="s">
        <v>1710</v>
      </c>
      <c r="F283">
        <v>58591.15</v>
      </c>
      <c r="G283">
        <v>60207.82</v>
      </c>
      <c r="H283">
        <v>0</v>
      </c>
    </row>
    <row r="284" spans="1:8" hidden="1" x14ac:dyDescent="0.3">
      <c r="A284" t="s">
        <v>719</v>
      </c>
      <c r="B284" t="s">
        <v>98</v>
      </c>
      <c r="C284" t="s">
        <v>349</v>
      </c>
      <c r="D284" t="s">
        <v>1711</v>
      </c>
      <c r="E284" t="s">
        <v>1710</v>
      </c>
      <c r="F284">
        <v>13599.94</v>
      </c>
      <c r="G284">
        <v>11983.7</v>
      </c>
      <c r="H284">
        <v>9428.68</v>
      </c>
    </row>
    <row r="285" spans="1:8" hidden="1" x14ac:dyDescent="0.3">
      <c r="A285" t="s">
        <v>719</v>
      </c>
      <c r="B285" t="s">
        <v>105</v>
      </c>
      <c r="C285" t="s">
        <v>203</v>
      </c>
      <c r="D285" t="s">
        <v>1712</v>
      </c>
      <c r="E285" t="s">
        <v>1713</v>
      </c>
      <c r="F285">
        <v>8283.07</v>
      </c>
      <c r="G285">
        <v>7676.77</v>
      </c>
      <c r="H285">
        <v>8303.77</v>
      </c>
    </row>
    <row r="286" spans="1:8" hidden="1" x14ac:dyDescent="0.3">
      <c r="A286" t="s">
        <v>719</v>
      </c>
      <c r="B286" t="s">
        <v>105</v>
      </c>
      <c r="C286" t="s">
        <v>266</v>
      </c>
      <c r="D286" t="s">
        <v>1714</v>
      </c>
      <c r="E286" t="s">
        <v>1713</v>
      </c>
      <c r="F286">
        <v>7716.02</v>
      </c>
      <c r="G286">
        <v>5618.34</v>
      </c>
      <c r="H286">
        <v>6189.66</v>
      </c>
    </row>
    <row r="287" spans="1:8" hidden="1" x14ac:dyDescent="0.3">
      <c r="A287" t="s">
        <v>719</v>
      </c>
      <c r="B287" t="s">
        <v>105</v>
      </c>
      <c r="C287" t="s">
        <v>205</v>
      </c>
      <c r="D287" t="s">
        <v>1715</v>
      </c>
      <c r="E287" t="s">
        <v>1713</v>
      </c>
      <c r="F287">
        <v>39525</v>
      </c>
      <c r="G287">
        <v>35309</v>
      </c>
      <c r="H287">
        <v>37944</v>
      </c>
    </row>
    <row r="288" spans="1:8" hidden="1" x14ac:dyDescent="0.3">
      <c r="A288" t="s">
        <v>719</v>
      </c>
      <c r="B288" t="s">
        <v>105</v>
      </c>
      <c r="C288" t="s">
        <v>206</v>
      </c>
      <c r="D288" t="s">
        <v>1716</v>
      </c>
      <c r="E288" t="s">
        <v>1713</v>
      </c>
      <c r="F288">
        <v>137.57999999999998</v>
      </c>
      <c r="G288">
        <v>129.51</v>
      </c>
      <c r="H288">
        <v>512.99</v>
      </c>
    </row>
    <row r="289" spans="1:8" hidden="1" x14ac:dyDescent="0.3">
      <c r="A289" t="s">
        <v>719</v>
      </c>
      <c r="B289" t="s">
        <v>105</v>
      </c>
      <c r="C289" t="s">
        <v>207</v>
      </c>
      <c r="D289" t="s">
        <v>1717</v>
      </c>
      <c r="E289" t="s">
        <v>1713</v>
      </c>
      <c r="F289">
        <v>1937.17</v>
      </c>
      <c r="G289">
        <v>1795.36</v>
      </c>
      <c r="H289">
        <v>1942.01</v>
      </c>
    </row>
    <row r="290" spans="1:8" hidden="1" x14ac:dyDescent="0.3">
      <c r="A290" t="s">
        <v>719</v>
      </c>
      <c r="B290" t="s">
        <v>105</v>
      </c>
      <c r="C290" t="s">
        <v>208</v>
      </c>
      <c r="D290" t="s">
        <v>1718</v>
      </c>
      <c r="E290" t="s">
        <v>1713</v>
      </c>
      <c r="F290">
        <v>515.91</v>
      </c>
      <c r="G290">
        <v>596.77</v>
      </c>
      <c r="H290">
        <v>359.34</v>
      </c>
    </row>
    <row r="291" spans="1:8" hidden="1" x14ac:dyDescent="0.3">
      <c r="A291" t="s">
        <v>719</v>
      </c>
      <c r="B291" t="s">
        <v>105</v>
      </c>
      <c r="C291" t="s">
        <v>268</v>
      </c>
      <c r="D291" t="s">
        <v>1719</v>
      </c>
      <c r="E291" t="s">
        <v>1713</v>
      </c>
      <c r="F291">
        <v>5296.15</v>
      </c>
      <c r="G291">
        <v>6927.2</v>
      </c>
      <c r="H291">
        <v>7077.42</v>
      </c>
    </row>
    <row r="292" spans="1:8" hidden="1" x14ac:dyDescent="0.3">
      <c r="A292" t="s">
        <v>719</v>
      </c>
      <c r="B292" t="s">
        <v>105</v>
      </c>
      <c r="C292" t="s">
        <v>269</v>
      </c>
      <c r="D292" t="s">
        <v>1720</v>
      </c>
      <c r="E292" t="s">
        <v>1713</v>
      </c>
      <c r="F292">
        <v>547.36</v>
      </c>
      <c r="G292">
        <v>715.94</v>
      </c>
      <c r="H292">
        <v>731.46</v>
      </c>
    </row>
    <row r="293" spans="1:8" x14ac:dyDescent="0.3">
      <c r="A293" t="s">
        <v>719</v>
      </c>
      <c r="B293" t="s">
        <v>105</v>
      </c>
      <c r="C293" t="s">
        <v>73</v>
      </c>
      <c r="D293" t="s">
        <v>1721</v>
      </c>
      <c r="E293" t="s">
        <v>1713</v>
      </c>
      <c r="F293">
        <v>0</v>
      </c>
    </row>
    <row r="294" spans="1:8" hidden="1" x14ac:dyDescent="0.3">
      <c r="A294" t="s">
        <v>719</v>
      </c>
      <c r="B294" t="s">
        <v>105</v>
      </c>
      <c r="C294" t="s">
        <v>154</v>
      </c>
      <c r="D294" t="s">
        <v>1722</v>
      </c>
      <c r="E294" t="s">
        <v>1723</v>
      </c>
      <c r="G294">
        <v>6426.8</v>
      </c>
      <c r="H294">
        <v>4586.7</v>
      </c>
    </row>
    <row r="295" spans="1:8" hidden="1" x14ac:dyDescent="0.3">
      <c r="A295" t="s">
        <v>719</v>
      </c>
      <c r="B295" t="s">
        <v>105</v>
      </c>
      <c r="C295" t="s">
        <v>270</v>
      </c>
      <c r="D295" t="s">
        <v>1724</v>
      </c>
      <c r="E295" t="s">
        <v>1723</v>
      </c>
      <c r="F295">
        <v>20</v>
      </c>
      <c r="G295">
        <v>119.88</v>
      </c>
      <c r="H295">
        <v>14.04</v>
      </c>
    </row>
    <row r="296" spans="1:8" hidden="1" x14ac:dyDescent="0.3">
      <c r="A296" t="s">
        <v>719</v>
      </c>
      <c r="B296" t="s">
        <v>105</v>
      </c>
      <c r="C296" t="s">
        <v>11</v>
      </c>
      <c r="D296" t="s">
        <v>514</v>
      </c>
      <c r="E296" t="s">
        <v>1723</v>
      </c>
      <c r="G296">
        <v>0</v>
      </c>
      <c r="H296">
        <v>0</v>
      </c>
    </row>
    <row r="297" spans="1:8" hidden="1" x14ac:dyDescent="0.3">
      <c r="A297" t="s">
        <v>719</v>
      </c>
      <c r="B297" t="s">
        <v>105</v>
      </c>
      <c r="C297" t="s">
        <v>273</v>
      </c>
      <c r="D297" t="s">
        <v>1725</v>
      </c>
      <c r="E297" t="s">
        <v>1726</v>
      </c>
      <c r="F297">
        <v>1215.99</v>
      </c>
      <c r="G297">
        <v>515.39</v>
      </c>
      <c r="H297">
        <v>107.09</v>
      </c>
    </row>
    <row r="298" spans="1:8" hidden="1" x14ac:dyDescent="0.3">
      <c r="A298" t="s">
        <v>719</v>
      </c>
      <c r="B298" t="s">
        <v>105</v>
      </c>
      <c r="C298" t="s">
        <v>275</v>
      </c>
      <c r="D298" t="s">
        <v>1727</v>
      </c>
      <c r="E298" t="s">
        <v>1726</v>
      </c>
      <c r="F298">
        <v>862.41</v>
      </c>
      <c r="G298">
        <v>466.41</v>
      </c>
      <c r="H298">
        <v>235.76</v>
      </c>
    </row>
    <row r="299" spans="1:8" hidden="1" x14ac:dyDescent="0.3">
      <c r="A299" t="s">
        <v>719</v>
      </c>
      <c r="B299" t="s">
        <v>105</v>
      </c>
      <c r="C299" t="s">
        <v>276</v>
      </c>
      <c r="D299" t="s">
        <v>1728</v>
      </c>
      <c r="E299" t="s">
        <v>1726</v>
      </c>
      <c r="G299">
        <v>1243</v>
      </c>
    </row>
    <row r="300" spans="1:8" hidden="1" x14ac:dyDescent="0.3">
      <c r="A300" t="s">
        <v>719</v>
      </c>
      <c r="B300" t="s">
        <v>105</v>
      </c>
      <c r="C300" t="s">
        <v>302</v>
      </c>
      <c r="D300" t="s">
        <v>1729</v>
      </c>
      <c r="E300" t="s">
        <v>1726</v>
      </c>
      <c r="F300">
        <v>176.36</v>
      </c>
      <c r="G300">
        <v>170.17</v>
      </c>
      <c r="H300">
        <v>156.88</v>
      </c>
    </row>
    <row r="301" spans="1:8" hidden="1" x14ac:dyDescent="0.3">
      <c r="A301" t="s">
        <v>719</v>
      </c>
      <c r="B301" t="s">
        <v>105</v>
      </c>
      <c r="C301" t="s">
        <v>364</v>
      </c>
      <c r="D301" t="s">
        <v>1730</v>
      </c>
      <c r="E301" t="s">
        <v>1726</v>
      </c>
      <c r="F301">
        <v>798.89</v>
      </c>
      <c r="G301">
        <v>277.7</v>
      </c>
      <c r="H301">
        <v>205.18</v>
      </c>
    </row>
    <row r="302" spans="1:8" hidden="1" x14ac:dyDescent="0.3">
      <c r="A302" t="s">
        <v>719</v>
      </c>
      <c r="B302" t="s">
        <v>105</v>
      </c>
      <c r="C302" t="s">
        <v>360</v>
      </c>
      <c r="D302" t="s">
        <v>1731</v>
      </c>
      <c r="E302" t="s">
        <v>1726</v>
      </c>
      <c r="F302">
        <v>423.26</v>
      </c>
      <c r="G302">
        <v>541.99</v>
      </c>
      <c r="H302">
        <v>1262.1400000000001</v>
      </c>
    </row>
    <row r="303" spans="1:8" hidden="1" x14ac:dyDescent="0.3">
      <c r="A303" t="s">
        <v>719</v>
      </c>
      <c r="B303" t="s">
        <v>105</v>
      </c>
      <c r="C303" t="s">
        <v>16</v>
      </c>
      <c r="D303" t="s">
        <v>515</v>
      </c>
      <c r="E303" t="s">
        <v>1726</v>
      </c>
      <c r="F303">
        <v>0</v>
      </c>
      <c r="G303">
        <v>0</v>
      </c>
      <c r="H303">
        <v>0</v>
      </c>
    </row>
    <row r="304" spans="1:8" hidden="1" x14ac:dyDescent="0.3">
      <c r="A304" t="s">
        <v>719</v>
      </c>
      <c r="B304" t="s">
        <v>105</v>
      </c>
      <c r="C304" t="s">
        <v>361</v>
      </c>
      <c r="D304" t="s">
        <v>1732</v>
      </c>
      <c r="E304" t="s">
        <v>1733</v>
      </c>
      <c r="F304">
        <v>20.32</v>
      </c>
      <c r="G304">
        <v>8.9600000000000009</v>
      </c>
    </row>
    <row r="305" spans="1:8" hidden="1" x14ac:dyDescent="0.3">
      <c r="A305" t="s">
        <v>719</v>
      </c>
      <c r="B305" t="s">
        <v>105</v>
      </c>
      <c r="C305" t="s">
        <v>222</v>
      </c>
      <c r="D305" t="s">
        <v>1734</v>
      </c>
      <c r="E305" t="s">
        <v>1733</v>
      </c>
      <c r="F305">
        <v>1562.35</v>
      </c>
      <c r="G305">
        <v>387.99</v>
      </c>
      <c r="H305">
        <v>404.56</v>
      </c>
    </row>
    <row r="306" spans="1:8" hidden="1" x14ac:dyDescent="0.3">
      <c r="A306" t="s">
        <v>719</v>
      </c>
      <c r="B306" t="s">
        <v>105</v>
      </c>
      <c r="C306" t="s">
        <v>365</v>
      </c>
      <c r="D306" t="s">
        <v>1735</v>
      </c>
      <c r="E306" t="s">
        <v>1733</v>
      </c>
      <c r="F306">
        <v>42.6</v>
      </c>
    </row>
    <row r="307" spans="1:8" hidden="1" x14ac:dyDescent="0.3">
      <c r="A307" t="s">
        <v>719</v>
      </c>
      <c r="B307" t="s">
        <v>105</v>
      </c>
      <c r="C307" t="s">
        <v>305</v>
      </c>
      <c r="D307" t="s">
        <v>1736</v>
      </c>
      <c r="E307" t="s">
        <v>1733</v>
      </c>
      <c r="F307">
        <v>377.97</v>
      </c>
      <c r="G307">
        <v>35</v>
      </c>
    </row>
    <row r="308" spans="1:8" hidden="1" x14ac:dyDescent="0.3">
      <c r="A308" t="s">
        <v>719</v>
      </c>
      <c r="B308" t="s">
        <v>105</v>
      </c>
      <c r="C308" t="s">
        <v>18</v>
      </c>
      <c r="D308" t="s">
        <v>516</v>
      </c>
      <c r="E308" t="s">
        <v>1733</v>
      </c>
      <c r="F308">
        <v>0</v>
      </c>
      <c r="G308">
        <v>0</v>
      </c>
      <c r="H308">
        <v>0</v>
      </c>
    </row>
    <row r="309" spans="1:8" hidden="1" x14ac:dyDescent="0.3">
      <c r="A309" t="s">
        <v>719</v>
      </c>
      <c r="B309" t="s">
        <v>105</v>
      </c>
      <c r="C309" t="s">
        <v>54</v>
      </c>
      <c r="D309" t="s">
        <v>1737</v>
      </c>
      <c r="E309" t="s">
        <v>1733</v>
      </c>
      <c r="F309">
        <v>1920</v>
      </c>
      <c r="G309">
        <v>1980</v>
      </c>
      <c r="H309">
        <v>1815</v>
      </c>
    </row>
    <row r="310" spans="1:8" hidden="1" x14ac:dyDescent="0.3">
      <c r="A310" t="s">
        <v>719</v>
      </c>
      <c r="B310" t="s">
        <v>105</v>
      </c>
      <c r="C310" t="s">
        <v>337</v>
      </c>
      <c r="D310" t="s">
        <v>1738</v>
      </c>
      <c r="E310" t="s">
        <v>1733</v>
      </c>
      <c r="F310">
        <v>35.979999999999997</v>
      </c>
    </row>
    <row r="311" spans="1:8" hidden="1" x14ac:dyDescent="0.3">
      <c r="A311" t="s">
        <v>719</v>
      </c>
      <c r="B311" t="s">
        <v>105</v>
      </c>
      <c r="C311" t="s">
        <v>282</v>
      </c>
      <c r="D311" t="s">
        <v>1739</v>
      </c>
      <c r="E311" t="s">
        <v>1740</v>
      </c>
      <c r="F311">
        <v>487.12</v>
      </c>
      <c r="G311">
        <v>859.36</v>
      </c>
      <c r="H311">
        <v>241.2</v>
      </c>
    </row>
    <row r="312" spans="1:8" hidden="1" x14ac:dyDescent="0.3">
      <c r="A312" t="s">
        <v>719</v>
      </c>
      <c r="B312" t="s">
        <v>105</v>
      </c>
      <c r="C312" t="s">
        <v>283</v>
      </c>
      <c r="D312" t="s">
        <v>1741</v>
      </c>
      <c r="E312" t="s">
        <v>1740</v>
      </c>
      <c r="F312">
        <v>6</v>
      </c>
    </row>
    <row r="313" spans="1:8" hidden="1" x14ac:dyDescent="0.3">
      <c r="A313" t="s">
        <v>719</v>
      </c>
      <c r="B313" t="s">
        <v>105</v>
      </c>
      <c r="C313" t="s">
        <v>284</v>
      </c>
      <c r="D313" t="s">
        <v>1742</v>
      </c>
      <c r="E313" t="s">
        <v>1740</v>
      </c>
      <c r="F313">
        <v>1381.14</v>
      </c>
      <c r="G313">
        <v>1034.3599999999999</v>
      </c>
      <c r="H313">
        <v>1372.08</v>
      </c>
    </row>
    <row r="314" spans="1:8" hidden="1" x14ac:dyDescent="0.3">
      <c r="A314" t="s">
        <v>719</v>
      </c>
      <c r="B314" t="s">
        <v>105</v>
      </c>
      <c r="C314" t="s">
        <v>286</v>
      </c>
      <c r="D314" t="s">
        <v>1743</v>
      </c>
      <c r="E314" t="s">
        <v>1740</v>
      </c>
      <c r="F314">
        <v>771.8</v>
      </c>
      <c r="H314">
        <v>0</v>
      </c>
    </row>
    <row r="315" spans="1:8" hidden="1" x14ac:dyDescent="0.3">
      <c r="A315" t="s">
        <v>719</v>
      </c>
      <c r="B315" t="s">
        <v>105</v>
      </c>
      <c r="C315" t="s">
        <v>287</v>
      </c>
      <c r="D315" t="s">
        <v>1744</v>
      </c>
      <c r="E315" t="s">
        <v>1740</v>
      </c>
      <c r="F315">
        <v>60.5</v>
      </c>
      <c r="G315">
        <v>256</v>
      </c>
    </row>
    <row r="316" spans="1:8" hidden="1" x14ac:dyDescent="0.3">
      <c r="A316" t="s">
        <v>719</v>
      </c>
      <c r="B316" t="s">
        <v>105</v>
      </c>
      <c r="C316" t="s">
        <v>289</v>
      </c>
      <c r="D316" t="s">
        <v>1745</v>
      </c>
      <c r="E316" t="s">
        <v>1740</v>
      </c>
      <c r="G316">
        <v>380.38</v>
      </c>
    </row>
    <row r="317" spans="1:8" hidden="1" x14ac:dyDescent="0.3">
      <c r="A317" t="s">
        <v>719</v>
      </c>
      <c r="B317" t="s">
        <v>105</v>
      </c>
      <c r="C317" t="s">
        <v>20</v>
      </c>
      <c r="D317" t="s">
        <v>517</v>
      </c>
      <c r="E317" t="s">
        <v>1740</v>
      </c>
      <c r="F317">
        <v>0</v>
      </c>
      <c r="G317">
        <v>0</v>
      </c>
      <c r="H317">
        <v>0</v>
      </c>
    </row>
    <row r="318" spans="1:8" hidden="1" x14ac:dyDescent="0.3">
      <c r="A318" t="s">
        <v>719</v>
      </c>
      <c r="B318" t="s">
        <v>105</v>
      </c>
      <c r="C318" t="s">
        <v>344</v>
      </c>
      <c r="D318" t="s">
        <v>1746</v>
      </c>
      <c r="E318" t="s">
        <v>1747</v>
      </c>
      <c r="F318">
        <v>87.37</v>
      </c>
    </row>
    <row r="319" spans="1:8" hidden="1" x14ac:dyDescent="0.3">
      <c r="A319" t="s">
        <v>719</v>
      </c>
      <c r="B319" t="s">
        <v>105</v>
      </c>
      <c r="C319" t="s">
        <v>346</v>
      </c>
      <c r="D319" t="s">
        <v>1748</v>
      </c>
      <c r="E319" t="s">
        <v>1747</v>
      </c>
      <c r="H319">
        <v>251.23</v>
      </c>
    </row>
    <row r="320" spans="1:8" hidden="1" x14ac:dyDescent="0.3">
      <c r="A320" t="s">
        <v>719</v>
      </c>
      <c r="B320" t="s">
        <v>105</v>
      </c>
      <c r="C320" t="s">
        <v>158</v>
      </c>
      <c r="D320" t="s">
        <v>1749</v>
      </c>
      <c r="E320" t="s">
        <v>1750</v>
      </c>
      <c r="F320">
        <v>1277</v>
      </c>
      <c r="G320">
        <v>1642</v>
      </c>
      <c r="H320">
        <v>1974</v>
      </c>
    </row>
    <row r="321" spans="1:8" hidden="1" x14ac:dyDescent="0.3">
      <c r="A321" t="s">
        <v>719</v>
      </c>
      <c r="B321" t="s">
        <v>105</v>
      </c>
      <c r="C321" t="s">
        <v>297</v>
      </c>
      <c r="D321" t="s">
        <v>1751</v>
      </c>
      <c r="E321" t="s">
        <v>1750</v>
      </c>
      <c r="F321">
        <v>4352.74</v>
      </c>
    </row>
    <row r="322" spans="1:8" hidden="1" x14ac:dyDescent="0.3">
      <c r="A322" t="s">
        <v>719</v>
      </c>
      <c r="B322" t="s">
        <v>105</v>
      </c>
      <c r="C322" t="s">
        <v>24</v>
      </c>
      <c r="D322" t="s">
        <v>1752</v>
      </c>
      <c r="E322" t="s">
        <v>1750</v>
      </c>
      <c r="F322">
        <v>55.9</v>
      </c>
    </row>
    <row r="323" spans="1:8" hidden="1" x14ac:dyDescent="0.3">
      <c r="A323" t="s">
        <v>719</v>
      </c>
      <c r="B323" t="s">
        <v>105</v>
      </c>
      <c r="C323" t="s">
        <v>298</v>
      </c>
      <c r="D323" t="s">
        <v>1753</v>
      </c>
      <c r="E323" t="s">
        <v>1750</v>
      </c>
      <c r="F323">
        <v>879</v>
      </c>
      <c r="G323">
        <v>910</v>
      </c>
      <c r="H323">
        <v>820</v>
      </c>
    </row>
    <row r="324" spans="1:8" hidden="1" x14ac:dyDescent="0.3">
      <c r="A324" t="s">
        <v>719</v>
      </c>
      <c r="B324" t="s">
        <v>105</v>
      </c>
      <c r="C324" t="s">
        <v>49</v>
      </c>
      <c r="D324" t="s">
        <v>1754</v>
      </c>
      <c r="E324" t="s">
        <v>1750</v>
      </c>
      <c r="F324">
        <v>5.16</v>
      </c>
      <c r="G324">
        <v>30.83</v>
      </c>
      <c r="H324">
        <v>10.039999999999999</v>
      </c>
    </row>
    <row r="325" spans="1:8" hidden="1" x14ac:dyDescent="0.3">
      <c r="A325" t="s">
        <v>719</v>
      </c>
      <c r="B325" t="s">
        <v>105</v>
      </c>
      <c r="C325" t="s">
        <v>107</v>
      </c>
      <c r="D325" t="s">
        <v>518</v>
      </c>
      <c r="E325" t="s">
        <v>1750</v>
      </c>
      <c r="F325">
        <v>10606.44</v>
      </c>
      <c r="G325">
        <v>5891.91</v>
      </c>
      <c r="H325">
        <v>58</v>
      </c>
    </row>
    <row r="326" spans="1:8" hidden="1" x14ac:dyDescent="0.3">
      <c r="A326" t="s">
        <v>719</v>
      </c>
      <c r="B326" t="s">
        <v>105</v>
      </c>
      <c r="C326" t="s">
        <v>28</v>
      </c>
      <c r="D326" t="s">
        <v>1755</v>
      </c>
      <c r="E326" t="s">
        <v>1750</v>
      </c>
      <c r="F326">
        <v>0</v>
      </c>
      <c r="G326">
        <v>0</v>
      </c>
    </row>
    <row r="327" spans="1:8" hidden="1" x14ac:dyDescent="0.3">
      <c r="A327" t="s">
        <v>719</v>
      </c>
      <c r="B327" t="s">
        <v>105</v>
      </c>
      <c r="C327" t="s">
        <v>94</v>
      </c>
      <c r="D327" t="s">
        <v>1756</v>
      </c>
      <c r="E327" t="s">
        <v>1757</v>
      </c>
      <c r="F327">
        <v>20000</v>
      </c>
    </row>
    <row r="328" spans="1:8" hidden="1" x14ac:dyDescent="0.3">
      <c r="A328" t="s">
        <v>719</v>
      </c>
      <c r="B328" t="s">
        <v>126</v>
      </c>
      <c r="C328" t="s">
        <v>387</v>
      </c>
      <c r="D328" t="s">
        <v>1758</v>
      </c>
      <c r="E328" t="s">
        <v>1759</v>
      </c>
      <c r="F328">
        <v>0</v>
      </c>
      <c r="G328">
        <v>0</v>
      </c>
    </row>
    <row r="329" spans="1:8" hidden="1" x14ac:dyDescent="0.3">
      <c r="A329" t="s">
        <v>719</v>
      </c>
      <c r="B329" t="s">
        <v>126</v>
      </c>
      <c r="C329" t="s">
        <v>128</v>
      </c>
      <c r="D329" t="s">
        <v>540</v>
      </c>
      <c r="E329" t="s">
        <v>1759</v>
      </c>
      <c r="F329">
        <v>15473.2</v>
      </c>
      <c r="G329">
        <v>23239.3</v>
      </c>
      <c r="H329">
        <v>37206.699999999997</v>
      </c>
    </row>
    <row r="330" spans="1:8" hidden="1" x14ac:dyDescent="0.3">
      <c r="A330" t="s">
        <v>719</v>
      </c>
      <c r="B330" t="s">
        <v>126</v>
      </c>
      <c r="C330" t="s">
        <v>130</v>
      </c>
      <c r="D330" t="s">
        <v>542</v>
      </c>
      <c r="E330" t="s">
        <v>1759</v>
      </c>
      <c r="F330">
        <v>59509.8</v>
      </c>
      <c r="G330">
        <v>64758.8</v>
      </c>
      <c r="H330">
        <v>64822</v>
      </c>
    </row>
    <row r="331" spans="1:8" hidden="1" x14ac:dyDescent="0.3">
      <c r="A331" t="s">
        <v>719</v>
      </c>
      <c r="B331" t="s">
        <v>126</v>
      </c>
      <c r="C331" t="s">
        <v>134</v>
      </c>
      <c r="D331" t="s">
        <v>544</v>
      </c>
      <c r="E331" t="s">
        <v>1759</v>
      </c>
      <c r="F331">
        <v>357714.5</v>
      </c>
      <c r="G331">
        <v>347599.01</v>
      </c>
      <c r="H331">
        <v>284905.95</v>
      </c>
    </row>
    <row r="332" spans="1:8" hidden="1" x14ac:dyDescent="0.3">
      <c r="A332" t="s">
        <v>719</v>
      </c>
      <c r="B332" t="s">
        <v>126</v>
      </c>
      <c r="C332" t="s">
        <v>388</v>
      </c>
      <c r="D332" t="s">
        <v>1760</v>
      </c>
      <c r="E332" t="s">
        <v>1759</v>
      </c>
      <c r="F332">
        <v>0</v>
      </c>
      <c r="G332">
        <v>0</v>
      </c>
    </row>
    <row r="333" spans="1:8" hidden="1" x14ac:dyDescent="0.3">
      <c r="A333" t="s">
        <v>719</v>
      </c>
      <c r="B333" t="s">
        <v>126</v>
      </c>
      <c r="C333" t="s">
        <v>132</v>
      </c>
      <c r="D333" t="s">
        <v>546</v>
      </c>
      <c r="E333" t="s">
        <v>1759</v>
      </c>
      <c r="F333">
        <v>15450</v>
      </c>
      <c r="G333">
        <v>15913.4</v>
      </c>
      <c r="H333">
        <v>0</v>
      </c>
    </row>
    <row r="334" spans="1:8" hidden="1" x14ac:dyDescent="0.3">
      <c r="A334" t="s">
        <v>719</v>
      </c>
      <c r="B334" t="s">
        <v>126</v>
      </c>
      <c r="C334" t="s">
        <v>136</v>
      </c>
      <c r="D334" t="s">
        <v>548</v>
      </c>
      <c r="E334" t="s">
        <v>1759</v>
      </c>
      <c r="F334">
        <v>337325</v>
      </c>
      <c r="G334">
        <v>330203.3</v>
      </c>
      <c r="H334">
        <v>422279.22</v>
      </c>
    </row>
    <row r="335" spans="1:8" hidden="1" x14ac:dyDescent="0.3">
      <c r="A335" t="s">
        <v>719</v>
      </c>
      <c r="B335" t="s">
        <v>126</v>
      </c>
      <c r="C335" t="s">
        <v>389</v>
      </c>
      <c r="D335" t="s">
        <v>1761</v>
      </c>
      <c r="E335" t="s">
        <v>1759</v>
      </c>
      <c r="F335">
        <v>0</v>
      </c>
      <c r="G335">
        <v>0</v>
      </c>
    </row>
    <row r="336" spans="1:8" hidden="1" x14ac:dyDescent="0.3">
      <c r="A336" t="s">
        <v>719</v>
      </c>
      <c r="B336" t="s">
        <v>126</v>
      </c>
      <c r="C336" t="s">
        <v>138</v>
      </c>
      <c r="D336" t="s">
        <v>550</v>
      </c>
      <c r="E336" t="s">
        <v>1759</v>
      </c>
      <c r="F336">
        <v>19386</v>
      </c>
      <c r="G336">
        <v>13569</v>
      </c>
      <c r="H336">
        <v>18092</v>
      </c>
    </row>
    <row r="337" spans="1:8" hidden="1" x14ac:dyDescent="0.3">
      <c r="A337" t="s">
        <v>719</v>
      </c>
      <c r="B337" t="s">
        <v>126</v>
      </c>
      <c r="C337" t="s">
        <v>140</v>
      </c>
      <c r="D337" t="s">
        <v>552</v>
      </c>
      <c r="E337" t="s">
        <v>1759</v>
      </c>
      <c r="F337">
        <v>107745</v>
      </c>
      <c r="G337">
        <v>85564.13</v>
      </c>
      <c r="H337">
        <v>81255.8</v>
      </c>
    </row>
    <row r="338" spans="1:8" hidden="1" x14ac:dyDescent="0.3">
      <c r="A338" t="s">
        <v>719</v>
      </c>
      <c r="B338" t="s">
        <v>126</v>
      </c>
      <c r="C338" t="s">
        <v>390</v>
      </c>
      <c r="D338" t="s">
        <v>1762</v>
      </c>
      <c r="E338" t="s">
        <v>1759</v>
      </c>
      <c r="H338">
        <v>4523</v>
      </c>
    </row>
    <row r="339" spans="1:8" hidden="1" x14ac:dyDescent="0.3">
      <c r="A339" t="s">
        <v>719</v>
      </c>
      <c r="B339" t="s">
        <v>126</v>
      </c>
      <c r="C339" t="s">
        <v>142</v>
      </c>
      <c r="D339" t="s">
        <v>554</v>
      </c>
      <c r="E339" t="s">
        <v>1759</v>
      </c>
      <c r="F339">
        <v>0</v>
      </c>
      <c r="G339">
        <v>3769.5</v>
      </c>
      <c r="H339">
        <v>0</v>
      </c>
    </row>
    <row r="340" spans="1:8" hidden="1" x14ac:dyDescent="0.3">
      <c r="A340" t="s">
        <v>719</v>
      </c>
      <c r="B340" t="s">
        <v>126</v>
      </c>
      <c r="C340" t="s">
        <v>144</v>
      </c>
      <c r="D340" t="s">
        <v>556</v>
      </c>
      <c r="E340" t="s">
        <v>1759</v>
      </c>
      <c r="F340">
        <v>4308</v>
      </c>
      <c r="G340">
        <v>0</v>
      </c>
      <c r="H340">
        <v>0</v>
      </c>
    </row>
    <row r="341" spans="1:8" hidden="1" x14ac:dyDescent="0.3">
      <c r="A341" t="s">
        <v>719</v>
      </c>
      <c r="B341" t="s">
        <v>126</v>
      </c>
      <c r="C341" t="s">
        <v>146</v>
      </c>
      <c r="D341" t="s">
        <v>557</v>
      </c>
      <c r="E341" t="s">
        <v>1759</v>
      </c>
      <c r="F341">
        <v>27948.25</v>
      </c>
      <c r="G341">
        <v>31002</v>
      </c>
      <c r="H341">
        <v>28645.75</v>
      </c>
    </row>
    <row r="342" spans="1:8" hidden="1" x14ac:dyDescent="0.3">
      <c r="A342" t="s">
        <v>719</v>
      </c>
      <c r="B342" t="s">
        <v>126</v>
      </c>
      <c r="C342" t="s">
        <v>148</v>
      </c>
      <c r="D342" t="s">
        <v>559</v>
      </c>
      <c r="E342" t="s">
        <v>1759</v>
      </c>
      <c r="F342">
        <v>13489.5</v>
      </c>
      <c r="G342">
        <v>6660</v>
      </c>
      <c r="H342">
        <v>6408.5</v>
      </c>
    </row>
    <row r="343" spans="1:8" hidden="1" x14ac:dyDescent="0.3">
      <c r="A343" t="s">
        <v>719</v>
      </c>
      <c r="B343" t="s">
        <v>126</v>
      </c>
      <c r="C343" t="s">
        <v>150</v>
      </c>
      <c r="D343" t="s">
        <v>561</v>
      </c>
      <c r="E343" t="s">
        <v>1759</v>
      </c>
      <c r="F343">
        <v>3915.9</v>
      </c>
      <c r="G343">
        <v>3921.15</v>
      </c>
      <c r="H343">
        <v>2899.25</v>
      </c>
    </row>
    <row r="344" spans="1:8" hidden="1" x14ac:dyDescent="0.3">
      <c r="A344" t="s">
        <v>719</v>
      </c>
      <c r="B344" t="s">
        <v>126</v>
      </c>
      <c r="C344" t="s">
        <v>28</v>
      </c>
      <c r="D344" t="s">
        <v>1763</v>
      </c>
      <c r="E344" t="s">
        <v>1759</v>
      </c>
      <c r="F344">
        <v>0</v>
      </c>
    </row>
    <row r="345" spans="1:8" hidden="1" x14ac:dyDescent="0.3">
      <c r="A345" t="s">
        <v>719</v>
      </c>
      <c r="B345" t="s">
        <v>126</v>
      </c>
      <c r="C345" t="s">
        <v>94</v>
      </c>
      <c r="D345" t="s">
        <v>1764</v>
      </c>
      <c r="E345" t="s">
        <v>1765</v>
      </c>
      <c r="G345">
        <v>100000</v>
      </c>
    </row>
    <row r="346" spans="1:8" hidden="1" x14ac:dyDescent="0.3">
      <c r="A346" t="s">
        <v>719</v>
      </c>
      <c r="B346" t="s">
        <v>165</v>
      </c>
      <c r="C346" t="s">
        <v>203</v>
      </c>
      <c r="D346" t="s">
        <v>1766</v>
      </c>
      <c r="E346" t="s">
        <v>1767</v>
      </c>
      <c r="F346">
        <v>7799.59</v>
      </c>
      <c r="G346">
        <v>9615.69</v>
      </c>
      <c r="H346">
        <v>9866.6</v>
      </c>
    </row>
    <row r="347" spans="1:8" hidden="1" x14ac:dyDescent="0.3">
      <c r="A347" t="s">
        <v>719</v>
      </c>
      <c r="B347" t="s">
        <v>165</v>
      </c>
      <c r="C347" t="s">
        <v>266</v>
      </c>
      <c r="D347" t="s">
        <v>1768</v>
      </c>
      <c r="E347" t="s">
        <v>1767</v>
      </c>
      <c r="F347">
        <v>5649.4</v>
      </c>
      <c r="G347">
        <v>5806.95</v>
      </c>
      <c r="H347">
        <v>6081.97</v>
      </c>
    </row>
    <row r="348" spans="1:8" hidden="1" x14ac:dyDescent="0.3">
      <c r="A348" t="s">
        <v>719</v>
      </c>
      <c r="B348" t="s">
        <v>165</v>
      </c>
      <c r="C348" t="s">
        <v>205</v>
      </c>
      <c r="D348" t="s">
        <v>1769</v>
      </c>
      <c r="E348" t="s">
        <v>1767</v>
      </c>
      <c r="F348">
        <v>33390.71</v>
      </c>
      <c r="G348">
        <v>34666.06</v>
      </c>
      <c r="H348">
        <v>34782.01</v>
      </c>
    </row>
    <row r="349" spans="1:8" hidden="1" x14ac:dyDescent="0.3">
      <c r="A349" t="s">
        <v>719</v>
      </c>
      <c r="B349" t="s">
        <v>165</v>
      </c>
      <c r="C349" t="s">
        <v>206</v>
      </c>
      <c r="D349" t="s">
        <v>1770</v>
      </c>
      <c r="E349" t="s">
        <v>1767</v>
      </c>
      <c r="F349">
        <v>125.37</v>
      </c>
      <c r="G349">
        <v>157.71</v>
      </c>
      <c r="H349">
        <v>586.41</v>
      </c>
    </row>
    <row r="350" spans="1:8" hidden="1" x14ac:dyDescent="0.3">
      <c r="A350" t="s">
        <v>719</v>
      </c>
      <c r="B350" t="s">
        <v>165</v>
      </c>
      <c r="C350" t="s">
        <v>207</v>
      </c>
      <c r="D350" t="s">
        <v>1771</v>
      </c>
      <c r="E350" t="s">
        <v>1767</v>
      </c>
      <c r="F350">
        <v>1824.13</v>
      </c>
      <c r="G350">
        <v>2248.84</v>
      </c>
      <c r="H350">
        <v>2307.5</v>
      </c>
    </row>
    <row r="351" spans="1:8" hidden="1" x14ac:dyDescent="0.3">
      <c r="A351" t="s">
        <v>719</v>
      </c>
      <c r="B351" t="s">
        <v>165</v>
      </c>
      <c r="C351" t="s">
        <v>208</v>
      </c>
      <c r="D351" t="s">
        <v>1772</v>
      </c>
      <c r="E351" t="s">
        <v>1767</v>
      </c>
      <c r="F351">
        <v>469.48</v>
      </c>
      <c r="G351">
        <v>715.24</v>
      </c>
      <c r="H351">
        <v>409.9</v>
      </c>
    </row>
    <row r="352" spans="1:8" hidden="1" x14ac:dyDescent="0.3">
      <c r="A352" t="s">
        <v>719</v>
      </c>
      <c r="B352" t="s">
        <v>165</v>
      </c>
      <c r="C352" t="s">
        <v>267</v>
      </c>
      <c r="D352" t="s">
        <v>1773</v>
      </c>
      <c r="E352" t="s">
        <v>1767</v>
      </c>
      <c r="F352">
        <v>7126.2</v>
      </c>
      <c r="G352">
        <v>0</v>
      </c>
    </row>
    <row r="353" spans="1:8" hidden="1" x14ac:dyDescent="0.3">
      <c r="A353" t="s">
        <v>719</v>
      </c>
      <c r="B353" t="s">
        <v>165</v>
      </c>
      <c r="C353" t="s">
        <v>268</v>
      </c>
      <c r="D353" t="s">
        <v>1774</v>
      </c>
      <c r="E353" t="s">
        <v>1767</v>
      </c>
      <c r="G353">
        <v>9071.26</v>
      </c>
      <c r="H353">
        <v>9162</v>
      </c>
    </row>
    <row r="354" spans="1:8" hidden="1" x14ac:dyDescent="0.3">
      <c r="A354" t="s">
        <v>719</v>
      </c>
      <c r="B354" t="s">
        <v>165</v>
      </c>
      <c r="C354" t="s">
        <v>269</v>
      </c>
      <c r="D354" t="s">
        <v>1775</v>
      </c>
      <c r="E354" t="s">
        <v>1767</v>
      </c>
      <c r="G354">
        <v>937.57</v>
      </c>
      <c r="H354">
        <v>946.9</v>
      </c>
    </row>
    <row r="355" spans="1:8" x14ac:dyDescent="0.3">
      <c r="A355" t="s">
        <v>719</v>
      </c>
      <c r="B355" t="s">
        <v>165</v>
      </c>
      <c r="C355" t="s">
        <v>73</v>
      </c>
      <c r="D355" t="s">
        <v>1776</v>
      </c>
      <c r="E355" t="s">
        <v>1767</v>
      </c>
      <c r="F355">
        <v>0</v>
      </c>
    </row>
    <row r="356" spans="1:8" hidden="1" x14ac:dyDescent="0.3">
      <c r="A356" t="s">
        <v>719</v>
      </c>
      <c r="B356" t="s">
        <v>165</v>
      </c>
      <c r="C356" t="s">
        <v>154</v>
      </c>
      <c r="D356" t="s">
        <v>1777</v>
      </c>
      <c r="E356" t="s">
        <v>1778</v>
      </c>
      <c r="F356">
        <v>15000</v>
      </c>
    </row>
    <row r="357" spans="1:8" hidden="1" x14ac:dyDescent="0.3">
      <c r="A357" t="s">
        <v>719</v>
      </c>
      <c r="B357" t="s">
        <v>165</v>
      </c>
      <c r="C357" t="s">
        <v>270</v>
      </c>
      <c r="D357" t="s">
        <v>1779</v>
      </c>
      <c r="E357" t="s">
        <v>1778</v>
      </c>
      <c r="F357">
        <v>12</v>
      </c>
    </row>
    <row r="358" spans="1:8" hidden="1" x14ac:dyDescent="0.3">
      <c r="A358" t="s">
        <v>719</v>
      </c>
      <c r="B358" t="s">
        <v>165</v>
      </c>
      <c r="C358" t="s">
        <v>184</v>
      </c>
      <c r="D358" t="s">
        <v>1780</v>
      </c>
      <c r="E358" t="s">
        <v>1781</v>
      </c>
      <c r="F358">
        <v>104.95</v>
      </c>
    </row>
    <row r="359" spans="1:8" hidden="1" x14ac:dyDescent="0.3">
      <c r="A359" t="s">
        <v>719</v>
      </c>
      <c r="B359" t="s">
        <v>165</v>
      </c>
      <c r="C359" t="s">
        <v>275</v>
      </c>
      <c r="D359" t="s">
        <v>1782</v>
      </c>
      <c r="E359" t="s">
        <v>1781</v>
      </c>
      <c r="F359">
        <v>10.45</v>
      </c>
    </row>
    <row r="360" spans="1:8" hidden="1" x14ac:dyDescent="0.3">
      <c r="A360" t="s">
        <v>719</v>
      </c>
      <c r="B360" t="s">
        <v>165</v>
      </c>
      <c r="C360" t="s">
        <v>364</v>
      </c>
      <c r="D360" t="s">
        <v>1783</v>
      </c>
      <c r="E360" t="s">
        <v>1781</v>
      </c>
      <c r="F360">
        <v>23.2</v>
      </c>
    </row>
    <row r="361" spans="1:8" hidden="1" x14ac:dyDescent="0.3">
      <c r="A361" t="s">
        <v>719</v>
      </c>
      <c r="B361" t="s">
        <v>165</v>
      </c>
      <c r="C361" t="s">
        <v>360</v>
      </c>
      <c r="D361" t="s">
        <v>1784</v>
      </c>
      <c r="E361" t="s">
        <v>1781</v>
      </c>
      <c r="F361">
        <v>23.4</v>
      </c>
    </row>
    <row r="362" spans="1:8" hidden="1" x14ac:dyDescent="0.3">
      <c r="A362" t="s">
        <v>719</v>
      </c>
      <c r="B362" t="s">
        <v>165</v>
      </c>
      <c r="C362" t="s">
        <v>16</v>
      </c>
      <c r="D362" t="s">
        <v>578</v>
      </c>
      <c r="E362" t="s">
        <v>1781</v>
      </c>
      <c r="F362">
        <v>0</v>
      </c>
      <c r="G362">
        <v>0</v>
      </c>
      <c r="H362">
        <v>0</v>
      </c>
    </row>
    <row r="363" spans="1:8" hidden="1" x14ac:dyDescent="0.3">
      <c r="A363" t="s">
        <v>719</v>
      </c>
      <c r="B363" t="s">
        <v>165</v>
      </c>
      <c r="C363" t="s">
        <v>304</v>
      </c>
      <c r="D363" t="s">
        <v>1785</v>
      </c>
      <c r="E363" t="s">
        <v>1786</v>
      </c>
      <c r="F363">
        <v>2649</v>
      </c>
    </row>
    <row r="364" spans="1:8" hidden="1" x14ac:dyDescent="0.3">
      <c r="A364" t="s">
        <v>719</v>
      </c>
      <c r="B364" t="s">
        <v>165</v>
      </c>
      <c r="C364" t="s">
        <v>305</v>
      </c>
      <c r="D364" t="s">
        <v>1787</v>
      </c>
      <c r="E364" t="s">
        <v>1786</v>
      </c>
      <c r="F364">
        <v>1865.69</v>
      </c>
    </row>
    <row r="365" spans="1:8" hidden="1" x14ac:dyDescent="0.3">
      <c r="A365" t="s">
        <v>719</v>
      </c>
      <c r="B365" t="s">
        <v>165</v>
      </c>
      <c r="C365" t="s">
        <v>18</v>
      </c>
      <c r="D365" t="s">
        <v>579</v>
      </c>
      <c r="E365" t="s">
        <v>1786</v>
      </c>
      <c r="F365">
        <v>0</v>
      </c>
      <c r="G365">
        <v>0</v>
      </c>
      <c r="H365">
        <v>0</v>
      </c>
    </row>
    <row r="366" spans="1:8" hidden="1" x14ac:dyDescent="0.3">
      <c r="A366" t="s">
        <v>719</v>
      </c>
      <c r="B366" t="s">
        <v>165</v>
      </c>
      <c r="C366" t="s">
        <v>54</v>
      </c>
      <c r="D366" t="s">
        <v>1788</v>
      </c>
      <c r="E366" t="s">
        <v>1786</v>
      </c>
      <c r="F366">
        <v>1536</v>
      </c>
      <c r="G366">
        <v>1584</v>
      </c>
      <c r="H366">
        <v>1452</v>
      </c>
    </row>
    <row r="367" spans="1:8" hidden="1" x14ac:dyDescent="0.3">
      <c r="A367" t="s">
        <v>719</v>
      </c>
      <c r="B367" t="s">
        <v>165</v>
      </c>
      <c r="C367" t="s">
        <v>337</v>
      </c>
      <c r="D367" t="s">
        <v>1789</v>
      </c>
      <c r="E367" t="s">
        <v>1786</v>
      </c>
      <c r="F367">
        <v>71.02</v>
      </c>
    </row>
    <row r="368" spans="1:8" hidden="1" x14ac:dyDescent="0.3">
      <c r="A368" t="s">
        <v>719</v>
      </c>
      <c r="B368" t="s">
        <v>165</v>
      </c>
      <c r="C368" t="s">
        <v>281</v>
      </c>
      <c r="D368" t="s">
        <v>1790</v>
      </c>
      <c r="E368" t="s">
        <v>1791</v>
      </c>
      <c r="F368">
        <v>274.06</v>
      </c>
      <c r="G368">
        <v>62.88</v>
      </c>
    </row>
    <row r="369" spans="1:8" hidden="1" x14ac:dyDescent="0.3">
      <c r="A369" t="s">
        <v>719</v>
      </c>
      <c r="B369" t="s">
        <v>165</v>
      </c>
      <c r="C369" t="s">
        <v>282</v>
      </c>
      <c r="D369" t="s">
        <v>1792</v>
      </c>
      <c r="E369" t="s">
        <v>1791</v>
      </c>
      <c r="F369">
        <v>451.03</v>
      </c>
      <c r="G369">
        <v>253.82</v>
      </c>
    </row>
    <row r="370" spans="1:8" hidden="1" x14ac:dyDescent="0.3">
      <c r="A370" t="s">
        <v>719</v>
      </c>
      <c r="B370" t="s">
        <v>165</v>
      </c>
      <c r="C370" t="s">
        <v>283</v>
      </c>
      <c r="D370" t="s">
        <v>1793</v>
      </c>
      <c r="E370" t="s">
        <v>1791</v>
      </c>
      <c r="F370">
        <v>18</v>
      </c>
    </row>
    <row r="371" spans="1:8" hidden="1" x14ac:dyDescent="0.3">
      <c r="A371" t="s">
        <v>719</v>
      </c>
      <c r="B371" t="s">
        <v>165</v>
      </c>
      <c r="C371" t="s">
        <v>20</v>
      </c>
      <c r="D371" t="s">
        <v>580</v>
      </c>
      <c r="E371" t="s">
        <v>1791</v>
      </c>
      <c r="F371">
        <v>0</v>
      </c>
      <c r="G371">
        <v>0</v>
      </c>
      <c r="H371">
        <v>0</v>
      </c>
    </row>
    <row r="372" spans="1:8" hidden="1" x14ac:dyDescent="0.3">
      <c r="A372" t="s">
        <v>719</v>
      </c>
      <c r="B372" t="s">
        <v>165</v>
      </c>
      <c r="C372" t="s">
        <v>346</v>
      </c>
      <c r="D372" t="s">
        <v>1794</v>
      </c>
      <c r="E372" t="s">
        <v>1795</v>
      </c>
      <c r="H372">
        <v>101.38</v>
      </c>
    </row>
    <row r="373" spans="1:8" hidden="1" x14ac:dyDescent="0.3">
      <c r="A373" t="s">
        <v>719</v>
      </c>
      <c r="B373" t="s">
        <v>165</v>
      </c>
      <c r="C373" t="s">
        <v>158</v>
      </c>
      <c r="D373" t="s">
        <v>1796</v>
      </c>
      <c r="E373" t="s">
        <v>1797</v>
      </c>
      <c r="F373">
        <v>1023</v>
      </c>
    </row>
    <row r="374" spans="1:8" hidden="1" x14ac:dyDescent="0.3">
      <c r="A374" t="s">
        <v>719</v>
      </c>
      <c r="B374" t="s">
        <v>165</v>
      </c>
      <c r="C374" t="s">
        <v>295</v>
      </c>
      <c r="D374" t="s">
        <v>1798</v>
      </c>
      <c r="E374" t="s">
        <v>1797</v>
      </c>
      <c r="F374">
        <v>601.5</v>
      </c>
    </row>
    <row r="375" spans="1:8" hidden="1" x14ac:dyDescent="0.3">
      <c r="A375" t="s">
        <v>719</v>
      </c>
      <c r="B375" t="s">
        <v>165</v>
      </c>
      <c r="C375" t="s">
        <v>296</v>
      </c>
      <c r="D375" t="s">
        <v>1799</v>
      </c>
      <c r="E375" t="s">
        <v>1797</v>
      </c>
      <c r="F375">
        <v>219</v>
      </c>
    </row>
    <row r="376" spans="1:8" hidden="1" x14ac:dyDescent="0.3">
      <c r="A376" t="s">
        <v>719</v>
      </c>
      <c r="B376" t="s">
        <v>165</v>
      </c>
      <c r="C376" t="s">
        <v>306</v>
      </c>
      <c r="D376" t="s">
        <v>1800</v>
      </c>
      <c r="E376" t="s">
        <v>1797</v>
      </c>
      <c r="F376">
        <v>2333.4299999999998</v>
      </c>
    </row>
    <row r="377" spans="1:8" hidden="1" x14ac:dyDescent="0.3">
      <c r="A377" t="s">
        <v>719</v>
      </c>
      <c r="B377" t="s">
        <v>165</v>
      </c>
      <c r="C377" t="s">
        <v>367</v>
      </c>
      <c r="D377" t="s">
        <v>1801</v>
      </c>
      <c r="E377" t="s">
        <v>1797</v>
      </c>
      <c r="G377">
        <v>-13.09</v>
      </c>
      <c r="H377">
        <v>-196.84</v>
      </c>
    </row>
    <row r="378" spans="1:8" hidden="1" x14ac:dyDescent="0.3">
      <c r="A378" t="s">
        <v>719</v>
      </c>
      <c r="B378" t="s">
        <v>165</v>
      </c>
      <c r="C378" t="s">
        <v>28</v>
      </c>
      <c r="D378" t="s">
        <v>1802</v>
      </c>
      <c r="E378" t="s">
        <v>1797</v>
      </c>
      <c r="F378">
        <v>0</v>
      </c>
      <c r="G378">
        <v>0</v>
      </c>
    </row>
    <row r="379" spans="1:8" hidden="1" x14ac:dyDescent="0.3">
      <c r="A379" t="s">
        <v>719</v>
      </c>
      <c r="B379" t="s">
        <v>170</v>
      </c>
      <c r="C379" t="s">
        <v>203</v>
      </c>
      <c r="D379" t="s">
        <v>1803</v>
      </c>
      <c r="E379" t="s">
        <v>1804</v>
      </c>
      <c r="F379">
        <v>1755.9</v>
      </c>
      <c r="G379">
        <v>138.11000000000001</v>
      </c>
      <c r="H379">
        <v>0</v>
      </c>
    </row>
    <row r="380" spans="1:8" hidden="1" x14ac:dyDescent="0.3">
      <c r="A380" t="s">
        <v>719</v>
      </c>
      <c r="B380" t="s">
        <v>170</v>
      </c>
      <c r="C380" t="s">
        <v>266</v>
      </c>
      <c r="D380" t="s">
        <v>1805</v>
      </c>
      <c r="E380" t="s">
        <v>1804</v>
      </c>
      <c r="F380">
        <v>147.19</v>
      </c>
    </row>
    <row r="381" spans="1:8" hidden="1" x14ac:dyDescent="0.3">
      <c r="A381" t="s">
        <v>719</v>
      </c>
      <c r="B381" t="s">
        <v>170</v>
      </c>
      <c r="C381" t="s">
        <v>206</v>
      </c>
      <c r="D381" t="s">
        <v>1806</v>
      </c>
      <c r="E381" t="s">
        <v>1804</v>
      </c>
      <c r="F381">
        <v>27.15</v>
      </c>
      <c r="G381">
        <v>2.12</v>
      </c>
      <c r="H381">
        <v>0</v>
      </c>
    </row>
    <row r="382" spans="1:8" hidden="1" x14ac:dyDescent="0.3">
      <c r="A382" t="s">
        <v>719</v>
      </c>
      <c r="B382" t="s">
        <v>170</v>
      </c>
      <c r="C382" t="s">
        <v>207</v>
      </c>
      <c r="D382" t="s">
        <v>1807</v>
      </c>
      <c r="E382" t="s">
        <v>1804</v>
      </c>
      <c r="F382">
        <v>410.66</v>
      </c>
      <c r="G382">
        <v>32.299999999999997</v>
      </c>
      <c r="H382">
        <v>0</v>
      </c>
    </row>
    <row r="383" spans="1:8" hidden="1" x14ac:dyDescent="0.3">
      <c r="A383" t="s">
        <v>719</v>
      </c>
      <c r="B383" t="s">
        <v>170</v>
      </c>
      <c r="C383" t="s">
        <v>208</v>
      </c>
      <c r="D383" t="s">
        <v>1808</v>
      </c>
      <c r="E383" t="s">
        <v>1804</v>
      </c>
      <c r="F383">
        <v>109.18</v>
      </c>
      <c r="G383">
        <v>10.02</v>
      </c>
      <c r="H383">
        <v>0</v>
      </c>
    </row>
    <row r="384" spans="1:8" hidden="1" x14ac:dyDescent="0.3">
      <c r="A384" t="s">
        <v>719</v>
      </c>
      <c r="B384" t="s">
        <v>170</v>
      </c>
      <c r="C384" t="s">
        <v>268</v>
      </c>
      <c r="D384" t="s">
        <v>1809</v>
      </c>
      <c r="E384" t="s">
        <v>1804</v>
      </c>
      <c r="H384">
        <v>-30</v>
      </c>
    </row>
    <row r="385" spans="1:8" hidden="1" x14ac:dyDescent="0.3">
      <c r="A385" t="s">
        <v>719</v>
      </c>
      <c r="B385" t="s">
        <v>170</v>
      </c>
      <c r="C385" t="s">
        <v>269</v>
      </c>
      <c r="D385" t="s">
        <v>1810</v>
      </c>
      <c r="E385" t="s">
        <v>1804</v>
      </c>
      <c r="H385">
        <v>30</v>
      </c>
    </row>
    <row r="386" spans="1:8" hidden="1" x14ac:dyDescent="0.3">
      <c r="A386" t="s">
        <v>719</v>
      </c>
      <c r="B386" t="s">
        <v>170</v>
      </c>
      <c r="C386" t="s">
        <v>354</v>
      </c>
      <c r="D386" t="s">
        <v>1811</v>
      </c>
      <c r="E386" t="s">
        <v>1804</v>
      </c>
      <c r="G386">
        <v>7305.43</v>
      </c>
    </row>
    <row r="387" spans="1:8" hidden="1" x14ac:dyDescent="0.3">
      <c r="A387" t="s">
        <v>719</v>
      </c>
      <c r="B387" t="s">
        <v>170</v>
      </c>
      <c r="C387" t="s">
        <v>352</v>
      </c>
      <c r="D387" t="s">
        <v>1812</v>
      </c>
      <c r="E387" t="s">
        <v>1813</v>
      </c>
      <c r="H387">
        <v>2000</v>
      </c>
    </row>
    <row r="388" spans="1:8" hidden="1" x14ac:dyDescent="0.3">
      <c r="A388" t="s">
        <v>719</v>
      </c>
      <c r="B388" t="s">
        <v>170</v>
      </c>
      <c r="C388" t="s">
        <v>273</v>
      </c>
      <c r="D388" t="s">
        <v>1814</v>
      </c>
      <c r="E388" t="s">
        <v>1813</v>
      </c>
      <c r="F388">
        <v>0</v>
      </c>
      <c r="H388">
        <v>9109.86</v>
      </c>
    </row>
    <row r="389" spans="1:8" hidden="1" x14ac:dyDescent="0.3">
      <c r="A389" t="s">
        <v>719</v>
      </c>
      <c r="B389" t="s">
        <v>170</v>
      </c>
      <c r="C389" t="s">
        <v>184</v>
      </c>
      <c r="D389" t="s">
        <v>1815</v>
      </c>
      <c r="E389" t="s">
        <v>1813</v>
      </c>
      <c r="H389">
        <v>237.18</v>
      </c>
    </row>
    <row r="390" spans="1:8" hidden="1" x14ac:dyDescent="0.3">
      <c r="A390" t="s">
        <v>719</v>
      </c>
      <c r="B390" t="s">
        <v>170</v>
      </c>
      <c r="C390" t="s">
        <v>326</v>
      </c>
      <c r="D390" t="s">
        <v>1816</v>
      </c>
      <c r="E390" t="s">
        <v>1813</v>
      </c>
      <c r="H390">
        <v>6750</v>
      </c>
    </row>
    <row r="391" spans="1:8" hidden="1" x14ac:dyDescent="0.3">
      <c r="A391" t="s">
        <v>719</v>
      </c>
      <c r="B391" t="s">
        <v>170</v>
      </c>
      <c r="C391" t="s">
        <v>300</v>
      </c>
      <c r="D391" t="s">
        <v>1817</v>
      </c>
      <c r="E391" t="s">
        <v>1813</v>
      </c>
      <c r="H391">
        <v>-3000</v>
      </c>
    </row>
    <row r="392" spans="1:8" hidden="1" x14ac:dyDescent="0.3">
      <c r="A392" t="s">
        <v>719</v>
      </c>
      <c r="B392" t="s">
        <v>170</v>
      </c>
      <c r="C392" t="s">
        <v>22</v>
      </c>
      <c r="D392" t="s">
        <v>1818</v>
      </c>
      <c r="E392" t="s">
        <v>1819</v>
      </c>
      <c r="H392">
        <v>4500</v>
      </c>
    </row>
    <row r="393" spans="1:8" hidden="1" x14ac:dyDescent="0.3">
      <c r="A393" t="s">
        <v>719</v>
      </c>
      <c r="B393" t="s">
        <v>170</v>
      </c>
      <c r="C393" t="s">
        <v>174</v>
      </c>
      <c r="D393" t="s">
        <v>1820</v>
      </c>
      <c r="E393" t="s">
        <v>1821</v>
      </c>
      <c r="F393">
        <v>0</v>
      </c>
    </row>
    <row r="394" spans="1:8" hidden="1" x14ac:dyDescent="0.3">
      <c r="A394" t="s">
        <v>719</v>
      </c>
      <c r="B394" t="s">
        <v>170</v>
      </c>
      <c r="C394" t="s">
        <v>298</v>
      </c>
      <c r="D394" t="s">
        <v>1822</v>
      </c>
      <c r="E394" t="s">
        <v>1821</v>
      </c>
      <c r="H394">
        <v>176.49</v>
      </c>
    </row>
    <row r="395" spans="1:8" hidden="1" x14ac:dyDescent="0.3">
      <c r="A395" t="s">
        <v>719</v>
      </c>
      <c r="B395" t="s">
        <v>170</v>
      </c>
      <c r="C395" t="s">
        <v>28</v>
      </c>
      <c r="D395" t="s">
        <v>584</v>
      </c>
      <c r="E395" t="s">
        <v>1821</v>
      </c>
      <c r="F395">
        <v>0</v>
      </c>
      <c r="G395">
        <v>0</v>
      </c>
      <c r="H395">
        <v>0</v>
      </c>
    </row>
    <row r="396" spans="1:8" hidden="1" x14ac:dyDescent="0.3">
      <c r="A396" t="s">
        <v>719</v>
      </c>
      <c r="B396" t="s">
        <v>170</v>
      </c>
      <c r="C396" t="s">
        <v>94</v>
      </c>
      <c r="D396" t="s">
        <v>1823</v>
      </c>
      <c r="E396" t="s">
        <v>1824</v>
      </c>
      <c r="F396">
        <v>17454</v>
      </c>
      <c r="G396">
        <v>50000</v>
      </c>
      <c r="H396">
        <v>315997.39</v>
      </c>
    </row>
    <row r="397" spans="1:8" hidden="1" x14ac:dyDescent="0.3">
      <c r="A397" t="s">
        <v>719</v>
      </c>
      <c r="B397" t="s">
        <v>172</v>
      </c>
      <c r="C397" t="s">
        <v>203</v>
      </c>
      <c r="D397" t="s">
        <v>1825</v>
      </c>
      <c r="E397" t="s">
        <v>1826</v>
      </c>
      <c r="F397">
        <v>1665.43</v>
      </c>
    </row>
    <row r="398" spans="1:8" hidden="1" x14ac:dyDescent="0.3">
      <c r="A398" t="s">
        <v>719</v>
      </c>
      <c r="B398" t="s">
        <v>172</v>
      </c>
      <c r="C398" t="s">
        <v>206</v>
      </c>
      <c r="D398" t="s">
        <v>1827</v>
      </c>
      <c r="E398" t="s">
        <v>1826</v>
      </c>
      <c r="F398">
        <v>25.52</v>
      </c>
    </row>
    <row r="399" spans="1:8" hidden="1" x14ac:dyDescent="0.3">
      <c r="A399" t="s">
        <v>719</v>
      </c>
      <c r="B399" t="s">
        <v>172</v>
      </c>
      <c r="C399" t="s">
        <v>207</v>
      </c>
      <c r="D399" t="s">
        <v>1828</v>
      </c>
      <c r="E399" t="s">
        <v>1826</v>
      </c>
      <c r="F399">
        <v>389.5</v>
      </c>
    </row>
    <row r="400" spans="1:8" hidden="1" x14ac:dyDescent="0.3">
      <c r="A400" t="s">
        <v>719</v>
      </c>
      <c r="B400" t="s">
        <v>172</v>
      </c>
      <c r="C400" t="s">
        <v>208</v>
      </c>
      <c r="D400" t="s">
        <v>1829</v>
      </c>
      <c r="E400" t="s">
        <v>1826</v>
      </c>
      <c r="F400">
        <v>120.88</v>
      </c>
    </row>
    <row r="401" spans="1:8" hidden="1" x14ac:dyDescent="0.3">
      <c r="A401" t="s">
        <v>719</v>
      </c>
      <c r="B401" t="s">
        <v>172</v>
      </c>
      <c r="C401" t="s">
        <v>354</v>
      </c>
      <c r="D401" t="s">
        <v>1830</v>
      </c>
      <c r="E401" t="s">
        <v>1826</v>
      </c>
      <c r="G401">
        <v>27103.74</v>
      </c>
    </row>
    <row r="402" spans="1:8" hidden="1" x14ac:dyDescent="0.3">
      <c r="A402" t="s">
        <v>719</v>
      </c>
      <c r="B402" t="s">
        <v>172</v>
      </c>
      <c r="C402" t="s">
        <v>154</v>
      </c>
      <c r="D402" t="s">
        <v>1831</v>
      </c>
      <c r="E402" t="s">
        <v>1832</v>
      </c>
      <c r="H402">
        <v>12600</v>
      </c>
    </row>
    <row r="403" spans="1:8" hidden="1" x14ac:dyDescent="0.3">
      <c r="A403" t="s">
        <v>719</v>
      </c>
      <c r="B403" t="s">
        <v>172</v>
      </c>
      <c r="C403" t="s">
        <v>11</v>
      </c>
      <c r="D403" t="s">
        <v>1833</v>
      </c>
      <c r="E403" t="s">
        <v>1832</v>
      </c>
      <c r="G403">
        <v>0</v>
      </c>
    </row>
    <row r="404" spans="1:8" hidden="1" x14ac:dyDescent="0.3">
      <c r="A404" t="s">
        <v>719</v>
      </c>
      <c r="B404" t="s">
        <v>172</v>
      </c>
      <c r="C404" t="s">
        <v>352</v>
      </c>
      <c r="D404" t="s">
        <v>1834</v>
      </c>
      <c r="E404" t="s">
        <v>1835</v>
      </c>
      <c r="H404">
        <v>2000</v>
      </c>
    </row>
    <row r="405" spans="1:8" hidden="1" x14ac:dyDescent="0.3">
      <c r="A405" t="s">
        <v>719</v>
      </c>
      <c r="B405" t="s">
        <v>172</v>
      </c>
      <c r="C405" t="s">
        <v>276</v>
      </c>
      <c r="D405" t="s">
        <v>1836</v>
      </c>
      <c r="E405" t="s">
        <v>1835</v>
      </c>
      <c r="H405">
        <v>5780.3</v>
      </c>
    </row>
    <row r="406" spans="1:8" hidden="1" x14ac:dyDescent="0.3">
      <c r="A406" t="s">
        <v>719</v>
      </c>
      <c r="B406" t="s">
        <v>172</v>
      </c>
      <c r="C406" t="s">
        <v>310</v>
      </c>
      <c r="D406" t="s">
        <v>1837</v>
      </c>
      <c r="E406" t="s">
        <v>1835</v>
      </c>
      <c r="G406">
        <v>6500</v>
      </c>
    </row>
    <row r="407" spans="1:8" hidden="1" x14ac:dyDescent="0.3">
      <c r="A407" t="s">
        <v>719</v>
      </c>
      <c r="B407" t="s">
        <v>172</v>
      </c>
      <c r="C407" t="s">
        <v>360</v>
      </c>
      <c r="D407" t="s">
        <v>1838</v>
      </c>
      <c r="E407" t="s">
        <v>1835</v>
      </c>
      <c r="H407">
        <v>60.68</v>
      </c>
    </row>
    <row r="408" spans="1:8" hidden="1" x14ac:dyDescent="0.3">
      <c r="A408" t="s">
        <v>719</v>
      </c>
      <c r="B408" t="s">
        <v>172</v>
      </c>
      <c r="C408" t="s">
        <v>280</v>
      </c>
      <c r="D408" t="s">
        <v>1839</v>
      </c>
      <c r="E408" t="s">
        <v>1835</v>
      </c>
      <c r="H408">
        <v>639.19000000000005</v>
      </c>
    </row>
    <row r="409" spans="1:8" hidden="1" x14ac:dyDescent="0.3">
      <c r="A409" t="s">
        <v>719</v>
      </c>
      <c r="B409" t="s">
        <v>172</v>
      </c>
      <c r="C409" t="s">
        <v>222</v>
      </c>
      <c r="D409" t="s">
        <v>1840</v>
      </c>
      <c r="E409" t="s">
        <v>1841</v>
      </c>
      <c r="H409">
        <v>31.5</v>
      </c>
    </row>
    <row r="410" spans="1:8" hidden="1" x14ac:dyDescent="0.3">
      <c r="A410" t="s">
        <v>719</v>
      </c>
      <c r="B410" t="s">
        <v>172</v>
      </c>
      <c r="C410" t="s">
        <v>365</v>
      </c>
      <c r="D410" t="s">
        <v>1842</v>
      </c>
      <c r="E410" t="s">
        <v>1841</v>
      </c>
      <c r="H410">
        <v>2250</v>
      </c>
    </row>
    <row r="411" spans="1:8" hidden="1" x14ac:dyDescent="0.3">
      <c r="A411" t="s">
        <v>719</v>
      </c>
      <c r="B411" t="s">
        <v>172</v>
      </c>
      <c r="C411" t="s">
        <v>375</v>
      </c>
      <c r="D411" t="s">
        <v>1843</v>
      </c>
      <c r="E411" t="s">
        <v>1844</v>
      </c>
      <c r="H411">
        <v>1227</v>
      </c>
    </row>
    <row r="412" spans="1:8" hidden="1" x14ac:dyDescent="0.3">
      <c r="A412" t="s">
        <v>719</v>
      </c>
      <c r="B412" t="s">
        <v>172</v>
      </c>
      <c r="C412" t="s">
        <v>376</v>
      </c>
      <c r="D412" t="s">
        <v>1845</v>
      </c>
      <c r="E412" t="s">
        <v>1844</v>
      </c>
      <c r="H412">
        <v>60</v>
      </c>
    </row>
    <row r="413" spans="1:8" hidden="1" x14ac:dyDescent="0.3">
      <c r="A413" t="s">
        <v>719</v>
      </c>
      <c r="B413" t="s">
        <v>172</v>
      </c>
      <c r="C413" t="s">
        <v>291</v>
      </c>
      <c r="D413" t="s">
        <v>1846</v>
      </c>
      <c r="E413" t="s">
        <v>1844</v>
      </c>
      <c r="H413">
        <v>592.71</v>
      </c>
    </row>
    <row r="414" spans="1:8" hidden="1" x14ac:dyDescent="0.3">
      <c r="A414" t="s">
        <v>719</v>
      </c>
      <c r="B414" t="s">
        <v>172</v>
      </c>
      <c r="C414" t="s">
        <v>307</v>
      </c>
      <c r="D414" t="s">
        <v>1847</v>
      </c>
      <c r="E414" t="s">
        <v>1844</v>
      </c>
      <c r="H414">
        <v>57.75</v>
      </c>
    </row>
    <row r="415" spans="1:8" hidden="1" x14ac:dyDescent="0.3">
      <c r="A415" t="s">
        <v>719</v>
      </c>
      <c r="B415" t="s">
        <v>172</v>
      </c>
      <c r="C415" t="s">
        <v>293</v>
      </c>
      <c r="D415" t="s">
        <v>1848</v>
      </c>
      <c r="E415" t="s">
        <v>1844</v>
      </c>
      <c r="H415">
        <v>476.96</v>
      </c>
    </row>
    <row r="416" spans="1:8" hidden="1" x14ac:dyDescent="0.3">
      <c r="A416" t="s">
        <v>719</v>
      </c>
      <c r="B416" t="s">
        <v>172</v>
      </c>
      <c r="C416" t="s">
        <v>20</v>
      </c>
      <c r="D416" t="s">
        <v>1849</v>
      </c>
      <c r="E416" t="s">
        <v>1844</v>
      </c>
      <c r="F416">
        <v>0</v>
      </c>
      <c r="G416">
        <v>0</v>
      </c>
    </row>
    <row r="417" spans="1:8" hidden="1" x14ac:dyDescent="0.3">
      <c r="A417" t="s">
        <v>719</v>
      </c>
      <c r="B417" t="s">
        <v>172</v>
      </c>
      <c r="C417" t="s">
        <v>22</v>
      </c>
      <c r="D417" t="s">
        <v>1850</v>
      </c>
      <c r="E417" t="s">
        <v>1851</v>
      </c>
      <c r="H417">
        <v>1500</v>
      </c>
    </row>
    <row r="418" spans="1:8" hidden="1" x14ac:dyDescent="0.3">
      <c r="A418" t="s">
        <v>719</v>
      </c>
      <c r="B418" t="s">
        <v>172</v>
      </c>
      <c r="C418" t="s">
        <v>174</v>
      </c>
      <c r="D418" t="s">
        <v>586</v>
      </c>
      <c r="E418" t="s">
        <v>1852</v>
      </c>
      <c r="F418">
        <v>53913.09</v>
      </c>
      <c r="G418">
        <v>27553.97</v>
      </c>
      <c r="H418">
        <v>-10913.84</v>
      </c>
    </row>
    <row r="419" spans="1:8" hidden="1" x14ac:dyDescent="0.3">
      <c r="A419" t="s">
        <v>719</v>
      </c>
      <c r="B419" t="s">
        <v>172</v>
      </c>
      <c r="C419" t="s">
        <v>298</v>
      </c>
      <c r="D419" t="s">
        <v>1853</v>
      </c>
      <c r="E419" t="s">
        <v>1852</v>
      </c>
      <c r="H419">
        <v>3921.9</v>
      </c>
    </row>
    <row r="420" spans="1:8" hidden="1" x14ac:dyDescent="0.3">
      <c r="A420" t="s">
        <v>719</v>
      </c>
      <c r="B420" t="s">
        <v>172</v>
      </c>
      <c r="C420" t="s">
        <v>28</v>
      </c>
      <c r="D420" t="s">
        <v>1854</v>
      </c>
      <c r="E420" t="s">
        <v>1852</v>
      </c>
      <c r="F420">
        <v>0</v>
      </c>
      <c r="G420">
        <v>0</v>
      </c>
    </row>
    <row r="421" spans="1:8" hidden="1" x14ac:dyDescent="0.3">
      <c r="A421" t="s">
        <v>719</v>
      </c>
      <c r="B421" t="s">
        <v>172</v>
      </c>
      <c r="C421" t="s">
        <v>94</v>
      </c>
      <c r="D421" t="s">
        <v>1855</v>
      </c>
      <c r="E421" t="s">
        <v>1856</v>
      </c>
      <c r="H421">
        <v>20002.61</v>
      </c>
    </row>
    <row r="422" spans="1:8" hidden="1" x14ac:dyDescent="0.3">
      <c r="A422" t="s">
        <v>719</v>
      </c>
      <c r="B422" t="s">
        <v>180</v>
      </c>
      <c r="C422" t="s">
        <v>203</v>
      </c>
      <c r="D422" t="s">
        <v>1857</v>
      </c>
      <c r="E422" t="s">
        <v>1858</v>
      </c>
      <c r="F422">
        <v>11247.69</v>
      </c>
      <c r="G422">
        <v>11195.51</v>
      </c>
      <c r="H422">
        <v>12704.36</v>
      </c>
    </row>
    <row r="423" spans="1:8" hidden="1" x14ac:dyDescent="0.3">
      <c r="A423" t="s">
        <v>719</v>
      </c>
      <c r="B423" t="s">
        <v>180</v>
      </c>
      <c r="C423" t="s">
        <v>266</v>
      </c>
      <c r="D423" t="s">
        <v>1859</v>
      </c>
      <c r="E423" t="s">
        <v>1858</v>
      </c>
      <c r="F423">
        <v>15901.71</v>
      </c>
      <c r="G423">
        <v>15980</v>
      </c>
      <c r="H423">
        <v>18231.36</v>
      </c>
    </row>
    <row r="424" spans="1:8" hidden="1" x14ac:dyDescent="0.3">
      <c r="A424" t="s">
        <v>719</v>
      </c>
      <c r="B424" t="s">
        <v>180</v>
      </c>
      <c r="C424" t="s">
        <v>205</v>
      </c>
      <c r="D424" t="s">
        <v>1860</v>
      </c>
      <c r="E424" t="s">
        <v>1858</v>
      </c>
      <c r="F424">
        <v>46472.75</v>
      </c>
      <c r="G424">
        <v>44809.07</v>
      </c>
      <c r="H424">
        <v>46249.46</v>
      </c>
    </row>
    <row r="425" spans="1:8" hidden="1" x14ac:dyDescent="0.3">
      <c r="A425" t="s">
        <v>719</v>
      </c>
      <c r="B425" t="s">
        <v>180</v>
      </c>
      <c r="C425" t="s">
        <v>206</v>
      </c>
      <c r="D425" t="s">
        <v>1861</v>
      </c>
      <c r="E425" t="s">
        <v>1858</v>
      </c>
      <c r="F425">
        <v>176.37</v>
      </c>
      <c r="G425">
        <v>174.94</v>
      </c>
      <c r="H425">
        <v>743.61</v>
      </c>
    </row>
    <row r="426" spans="1:8" hidden="1" x14ac:dyDescent="0.3">
      <c r="A426" t="s">
        <v>719</v>
      </c>
      <c r="B426" t="s">
        <v>180</v>
      </c>
      <c r="C426" t="s">
        <v>207</v>
      </c>
      <c r="D426" t="s">
        <v>1862</v>
      </c>
      <c r="E426" t="s">
        <v>1858</v>
      </c>
      <c r="F426">
        <v>2630.46</v>
      </c>
      <c r="G426">
        <v>2618.31</v>
      </c>
      <c r="H426">
        <v>2971.26</v>
      </c>
    </row>
    <row r="427" spans="1:8" hidden="1" x14ac:dyDescent="0.3">
      <c r="A427" t="s">
        <v>719</v>
      </c>
      <c r="B427" t="s">
        <v>180</v>
      </c>
      <c r="C427" t="s">
        <v>208</v>
      </c>
      <c r="D427" t="s">
        <v>1863</v>
      </c>
      <c r="E427" t="s">
        <v>1858</v>
      </c>
      <c r="F427">
        <v>658.45</v>
      </c>
      <c r="G427">
        <v>810.01</v>
      </c>
      <c r="H427">
        <v>522.1</v>
      </c>
    </row>
    <row r="428" spans="1:8" x14ac:dyDescent="0.3">
      <c r="A428" t="s">
        <v>719</v>
      </c>
      <c r="B428" t="s">
        <v>180</v>
      </c>
      <c r="C428" t="s">
        <v>73</v>
      </c>
      <c r="D428" t="s">
        <v>1864</v>
      </c>
      <c r="E428" t="s">
        <v>1858</v>
      </c>
      <c r="F428">
        <v>0</v>
      </c>
    </row>
    <row r="429" spans="1:8" hidden="1" x14ac:dyDescent="0.3">
      <c r="A429" t="s">
        <v>719</v>
      </c>
      <c r="B429" t="s">
        <v>180</v>
      </c>
      <c r="C429" t="s">
        <v>154</v>
      </c>
      <c r="D429" t="s">
        <v>1865</v>
      </c>
      <c r="E429" t="s">
        <v>1866</v>
      </c>
      <c r="H429">
        <v>4500</v>
      </c>
    </row>
    <row r="430" spans="1:8" hidden="1" x14ac:dyDescent="0.3">
      <c r="A430" t="s">
        <v>719</v>
      </c>
      <c r="B430" t="s">
        <v>180</v>
      </c>
      <c r="C430" t="s">
        <v>301</v>
      </c>
      <c r="D430" t="s">
        <v>1867</v>
      </c>
      <c r="E430" t="s">
        <v>1866</v>
      </c>
      <c r="F430">
        <v>30</v>
      </c>
    </row>
    <row r="431" spans="1:8" hidden="1" x14ac:dyDescent="0.3">
      <c r="A431" t="s">
        <v>719</v>
      </c>
      <c r="B431" t="s">
        <v>180</v>
      </c>
      <c r="C431" t="s">
        <v>11</v>
      </c>
      <c r="D431" t="s">
        <v>593</v>
      </c>
      <c r="E431" t="s">
        <v>1866</v>
      </c>
      <c r="F431">
        <v>0</v>
      </c>
      <c r="G431">
        <v>0</v>
      </c>
      <c r="H431">
        <v>0</v>
      </c>
    </row>
    <row r="432" spans="1:8" hidden="1" x14ac:dyDescent="0.3">
      <c r="A432" t="s">
        <v>719</v>
      </c>
      <c r="B432" t="s">
        <v>180</v>
      </c>
      <c r="C432" t="s">
        <v>273</v>
      </c>
      <c r="D432" t="s">
        <v>1868</v>
      </c>
      <c r="E432" t="s">
        <v>1869</v>
      </c>
      <c r="G432">
        <v>881.98</v>
      </c>
      <c r="H432">
        <v>155.52000000000001</v>
      </c>
    </row>
    <row r="433" spans="1:8" hidden="1" x14ac:dyDescent="0.3">
      <c r="A433" t="s">
        <v>719</v>
      </c>
      <c r="B433" t="s">
        <v>180</v>
      </c>
      <c r="C433" t="s">
        <v>333</v>
      </c>
      <c r="D433" t="s">
        <v>1870</v>
      </c>
      <c r="E433" t="s">
        <v>1869</v>
      </c>
      <c r="G433">
        <v>124.16</v>
      </c>
      <c r="H433">
        <v>14.99</v>
      </c>
    </row>
    <row r="434" spans="1:8" hidden="1" x14ac:dyDescent="0.3">
      <c r="A434" t="s">
        <v>719</v>
      </c>
      <c r="B434" t="s">
        <v>180</v>
      </c>
      <c r="C434" t="s">
        <v>275</v>
      </c>
      <c r="D434" t="s">
        <v>1871</v>
      </c>
      <c r="E434" t="s">
        <v>1869</v>
      </c>
      <c r="F434">
        <v>62.05</v>
      </c>
      <c r="G434">
        <v>21.45</v>
      </c>
      <c r="H434">
        <v>109.92</v>
      </c>
    </row>
    <row r="435" spans="1:8" hidden="1" x14ac:dyDescent="0.3">
      <c r="A435" t="s">
        <v>719</v>
      </c>
      <c r="B435" t="s">
        <v>180</v>
      </c>
      <c r="C435" t="s">
        <v>276</v>
      </c>
      <c r="D435" t="s">
        <v>1872</v>
      </c>
      <c r="E435" t="s">
        <v>1869</v>
      </c>
      <c r="F435">
        <v>15166.19</v>
      </c>
      <c r="G435">
        <v>8081.72</v>
      </c>
      <c r="H435">
        <v>9061.81</v>
      </c>
    </row>
    <row r="436" spans="1:8" hidden="1" x14ac:dyDescent="0.3">
      <c r="A436" t="s">
        <v>719</v>
      </c>
      <c r="B436" t="s">
        <v>180</v>
      </c>
      <c r="C436" t="s">
        <v>310</v>
      </c>
      <c r="D436" t="s">
        <v>1873</v>
      </c>
      <c r="E436" t="s">
        <v>1869</v>
      </c>
      <c r="G436">
        <v>1265.32</v>
      </c>
      <c r="H436">
        <v>1081.92</v>
      </c>
    </row>
    <row r="437" spans="1:8" hidden="1" x14ac:dyDescent="0.3">
      <c r="A437" t="s">
        <v>719</v>
      </c>
      <c r="B437" t="s">
        <v>180</v>
      </c>
      <c r="C437" t="s">
        <v>277</v>
      </c>
      <c r="D437" t="s">
        <v>1874</v>
      </c>
      <c r="E437" t="s">
        <v>1869</v>
      </c>
      <c r="F437">
        <v>0</v>
      </c>
    </row>
    <row r="438" spans="1:8" hidden="1" x14ac:dyDescent="0.3">
      <c r="A438" t="s">
        <v>719</v>
      </c>
      <c r="B438" t="s">
        <v>180</v>
      </c>
      <c r="C438" t="s">
        <v>302</v>
      </c>
      <c r="D438" t="s">
        <v>1875</v>
      </c>
      <c r="E438" t="s">
        <v>1869</v>
      </c>
      <c r="F438">
        <v>325.81</v>
      </c>
      <c r="H438">
        <v>81.900000000000006</v>
      </c>
    </row>
    <row r="439" spans="1:8" hidden="1" x14ac:dyDescent="0.3">
      <c r="A439" t="s">
        <v>719</v>
      </c>
      <c r="B439" t="s">
        <v>180</v>
      </c>
      <c r="C439" t="s">
        <v>364</v>
      </c>
      <c r="D439" t="s">
        <v>1876</v>
      </c>
      <c r="E439" t="s">
        <v>1869</v>
      </c>
      <c r="F439">
        <v>152.19999999999999</v>
      </c>
      <c r="G439">
        <v>30.6</v>
      </c>
      <c r="H439">
        <v>96.5</v>
      </c>
    </row>
    <row r="440" spans="1:8" hidden="1" x14ac:dyDescent="0.3">
      <c r="A440" t="s">
        <v>719</v>
      </c>
      <c r="B440" t="s">
        <v>180</v>
      </c>
      <c r="C440" t="s">
        <v>360</v>
      </c>
      <c r="D440" t="s">
        <v>1877</v>
      </c>
      <c r="E440" t="s">
        <v>1869</v>
      </c>
      <c r="F440">
        <v>60.1</v>
      </c>
      <c r="G440">
        <v>893.75</v>
      </c>
      <c r="H440">
        <v>1279</v>
      </c>
    </row>
    <row r="441" spans="1:8" hidden="1" x14ac:dyDescent="0.3">
      <c r="A441" t="s">
        <v>719</v>
      </c>
      <c r="B441" t="s">
        <v>180</v>
      </c>
      <c r="C441" t="s">
        <v>16</v>
      </c>
      <c r="D441" t="s">
        <v>594</v>
      </c>
      <c r="E441" t="s">
        <v>1869</v>
      </c>
      <c r="F441">
        <v>0</v>
      </c>
      <c r="G441">
        <v>0</v>
      </c>
      <c r="H441">
        <v>0</v>
      </c>
    </row>
    <row r="442" spans="1:8" hidden="1" x14ac:dyDescent="0.3">
      <c r="A442" t="s">
        <v>719</v>
      </c>
      <c r="B442" t="s">
        <v>180</v>
      </c>
      <c r="C442" t="s">
        <v>222</v>
      </c>
      <c r="D442" t="s">
        <v>1878</v>
      </c>
      <c r="E442" t="s">
        <v>1879</v>
      </c>
      <c r="G442">
        <v>11.8</v>
      </c>
    </row>
    <row r="443" spans="1:8" hidden="1" x14ac:dyDescent="0.3">
      <c r="A443" t="s">
        <v>719</v>
      </c>
      <c r="B443" t="s">
        <v>180</v>
      </c>
      <c r="C443" t="s">
        <v>303</v>
      </c>
      <c r="D443" t="s">
        <v>1880</v>
      </c>
      <c r="E443" t="s">
        <v>1879</v>
      </c>
      <c r="G443">
        <v>56.4</v>
      </c>
    </row>
    <row r="444" spans="1:8" hidden="1" x14ac:dyDescent="0.3">
      <c r="A444" t="s">
        <v>719</v>
      </c>
      <c r="B444" t="s">
        <v>180</v>
      </c>
      <c r="C444" t="s">
        <v>305</v>
      </c>
      <c r="D444" t="s">
        <v>1881</v>
      </c>
      <c r="E444" t="s">
        <v>1879</v>
      </c>
      <c r="F444">
        <v>438.32</v>
      </c>
      <c r="G444">
        <v>462.2</v>
      </c>
    </row>
    <row r="445" spans="1:8" hidden="1" x14ac:dyDescent="0.3">
      <c r="A445" t="s">
        <v>719</v>
      </c>
      <c r="B445" t="s">
        <v>180</v>
      </c>
      <c r="C445" t="s">
        <v>313</v>
      </c>
      <c r="D445" t="s">
        <v>1882</v>
      </c>
      <c r="E445" t="s">
        <v>1879</v>
      </c>
      <c r="G445">
        <v>192.57</v>
      </c>
    </row>
    <row r="446" spans="1:8" hidden="1" x14ac:dyDescent="0.3">
      <c r="A446" t="s">
        <v>719</v>
      </c>
      <c r="B446" t="s">
        <v>180</v>
      </c>
      <c r="C446" t="s">
        <v>336</v>
      </c>
      <c r="D446" t="s">
        <v>1883</v>
      </c>
      <c r="E446" t="s">
        <v>1879</v>
      </c>
      <c r="G446">
        <v>109.38</v>
      </c>
    </row>
    <row r="447" spans="1:8" hidden="1" x14ac:dyDescent="0.3">
      <c r="A447" t="s">
        <v>719</v>
      </c>
      <c r="B447" t="s">
        <v>180</v>
      </c>
      <c r="C447" t="s">
        <v>315</v>
      </c>
      <c r="D447" t="s">
        <v>1884</v>
      </c>
      <c r="E447" t="s">
        <v>1879</v>
      </c>
      <c r="F447">
        <v>5403.4</v>
      </c>
    </row>
    <row r="448" spans="1:8" hidden="1" x14ac:dyDescent="0.3">
      <c r="A448" t="s">
        <v>719</v>
      </c>
      <c r="B448" t="s">
        <v>180</v>
      </c>
      <c r="C448" t="s">
        <v>316</v>
      </c>
      <c r="D448" t="s">
        <v>1885</v>
      </c>
      <c r="E448" t="s">
        <v>1879</v>
      </c>
      <c r="F448">
        <v>3349.68</v>
      </c>
      <c r="G448">
        <v>8270</v>
      </c>
      <c r="H448">
        <v>1937.02</v>
      </c>
    </row>
    <row r="449" spans="1:8" hidden="1" x14ac:dyDescent="0.3">
      <c r="A449" t="s">
        <v>719</v>
      </c>
      <c r="B449" t="s">
        <v>180</v>
      </c>
      <c r="C449" t="s">
        <v>317</v>
      </c>
      <c r="D449" t="s">
        <v>1886</v>
      </c>
      <c r="E449" t="s">
        <v>1879</v>
      </c>
      <c r="F449">
        <v>204.86</v>
      </c>
      <c r="G449">
        <v>266</v>
      </c>
      <c r="H449">
        <v>2048.62</v>
      </c>
    </row>
    <row r="450" spans="1:8" hidden="1" x14ac:dyDescent="0.3">
      <c r="A450" t="s">
        <v>719</v>
      </c>
      <c r="B450" t="s">
        <v>180</v>
      </c>
      <c r="C450" t="s">
        <v>18</v>
      </c>
      <c r="D450" t="s">
        <v>595</v>
      </c>
      <c r="E450" t="s">
        <v>1879</v>
      </c>
      <c r="F450">
        <v>0</v>
      </c>
      <c r="G450">
        <v>0</v>
      </c>
      <c r="H450">
        <v>0</v>
      </c>
    </row>
    <row r="451" spans="1:8" hidden="1" x14ac:dyDescent="0.3">
      <c r="A451" t="s">
        <v>719</v>
      </c>
      <c r="B451" t="s">
        <v>180</v>
      </c>
      <c r="C451" t="s">
        <v>54</v>
      </c>
      <c r="D451" t="s">
        <v>1887</v>
      </c>
      <c r="E451" t="s">
        <v>1879</v>
      </c>
      <c r="F451">
        <v>3240</v>
      </c>
      <c r="G451">
        <v>3744</v>
      </c>
      <c r="H451">
        <v>3795</v>
      </c>
    </row>
    <row r="452" spans="1:8" hidden="1" x14ac:dyDescent="0.3">
      <c r="A452" t="s">
        <v>719</v>
      </c>
      <c r="B452" t="s">
        <v>180</v>
      </c>
      <c r="C452" t="s">
        <v>318</v>
      </c>
      <c r="D452" t="s">
        <v>1888</v>
      </c>
      <c r="E452" t="s">
        <v>1879</v>
      </c>
      <c r="F452">
        <v>306.68</v>
      </c>
    </row>
    <row r="453" spans="1:8" hidden="1" x14ac:dyDescent="0.3">
      <c r="A453" t="s">
        <v>719</v>
      </c>
      <c r="B453" t="s">
        <v>180</v>
      </c>
      <c r="C453" t="s">
        <v>337</v>
      </c>
      <c r="D453" t="s">
        <v>1889</v>
      </c>
      <c r="E453" t="s">
        <v>1879</v>
      </c>
      <c r="F453">
        <v>21.38</v>
      </c>
    </row>
    <row r="454" spans="1:8" hidden="1" x14ac:dyDescent="0.3">
      <c r="A454" t="s">
        <v>719</v>
      </c>
      <c r="B454" t="s">
        <v>180</v>
      </c>
      <c r="C454" t="s">
        <v>282</v>
      </c>
      <c r="D454" t="s">
        <v>1890</v>
      </c>
      <c r="E454" t="s">
        <v>1891</v>
      </c>
      <c r="F454">
        <v>52.17</v>
      </c>
      <c r="H454">
        <v>125.44</v>
      </c>
    </row>
    <row r="455" spans="1:8" hidden="1" x14ac:dyDescent="0.3">
      <c r="A455" t="s">
        <v>719</v>
      </c>
      <c r="B455" t="s">
        <v>180</v>
      </c>
      <c r="C455" t="s">
        <v>286</v>
      </c>
      <c r="D455" t="s">
        <v>1892</v>
      </c>
      <c r="E455" t="s">
        <v>1891</v>
      </c>
      <c r="F455">
        <v>597.63</v>
      </c>
    </row>
    <row r="456" spans="1:8" hidden="1" x14ac:dyDescent="0.3">
      <c r="A456" t="s">
        <v>719</v>
      </c>
      <c r="B456" t="s">
        <v>180</v>
      </c>
      <c r="C456" t="s">
        <v>287</v>
      </c>
      <c r="D456" t="s">
        <v>1893</v>
      </c>
      <c r="E456" t="s">
        <v>1891</v>
      </c>
      <c r="F456">
        <v>164</v>
      </c>
    </row>
    <row r="457" spans="1:8" hidden="1" x14ac:dyDescent="0.3">
      <c r="A457" t="s">
        <v>719</v>
      </c>
      <c r="B457" t="s">
        <v>180</v>
      </c>
      <c r="C457" t="s">
        <v>289</v>
      </c>
      <c r="D457" t="s">
        <v>1894</v>
      </c>
      <c r="E457" t="s">
        <v>1891</v>
      </c>
      <c r="F457">
        <v>892.9</v>
      </c>
    </row>
    <row r="458" spans="1:8" hidden="1" x14ac:dyDescent="0.3">
      <c r="A458" t="s">
        <v>719</v>
      </c>
      <c r="B458" t="s">
        <v>180</v>
      </c>
      <c r="C458" t="s">
        <v>20</v>
      </c>
      <c r="D458" t="s">
        <v>596</v>
      </c>
      <c r="E458" t="s">
        <v>1891</v>
      </c>
      <c r="F458">
        <v>0</v>
      </c>
      <c r="G458">
        <v>0</v>
      </c>
      <c r="H458">
        <v>0</v>
      </c>
    </row>
    <row r="459" spans="1:8" hidden="1" x14ac:dyDescent="0.3">
      <c r="A459" t="s">
        <v>719</v>
      </c>
      <c r="B459" t="s">
        <v>180</v>
      </c>
      <c r="C459" t="s">
        <v>344</v>
      </c>
      <c r="D459" t="s">
        <v>1895</v>
      </c>
      <c r="E459" t="s">
        <v>1896</v>
      </c>
      <c r="F459">
        <v>7.73</v>
      </c>
      <c r="G459">
        <v>528.80999999999995</v>
      </c>
      <c r="H459">
        <v>719.23</v>
      </c>
    </row>
    <row r="460" spans="1:8" hidden="1" x14ac:dyDescent="0.3">
      <c r="A460" t="s">
        <v>719</v>
      </c>
      <c r="B460" t="s">
        <v>180</v>
      </c>
      <c r="C460" t="s">
        <v>319</v>
      </c>
      <c r="D460" t="s">
        <v>1897</v>
      </c>
      <c r="E460" t="s">
        <v>1896</v>
      </c>
      <c r="F460">
        <v>570.58000000000004</v>
      </c>
      <c r="G460">
        <v>16828</v>
      </c>
      <c r="H460">
        <v>1141.2</v>
      </c>
    </row>
    <row r="461" spans="1:8" hidden="1" x14ac:dyDescent="0.3">
      <c r="A461" t="s">
        <v>719</v>
      </c>
      <c r="B461" t="s">
        <v>180</v>
      </c>
      <c r="C461" t="s">
        <v>22</v>
      </c>
      <c r="D461" t="s">
        <v>1898</v>
      </c>
      <c r="E461" t="s">
        <v>1896</v>
      </c>
      <c r="F461">
        <v>39347.56</v>
      </c>
      <c r="G461">
        <v>41059.93</v>
      </c>
      <c r="H461">
        <v>58520.2</v>
      </c>
    </row>
    <row r="462" spans="1:8" hidden="1" x14ac:dyDescent="0.3">
      <c r="A462" t="s">
        <v>719</v>
      </c>
      <c r="B462" t="s">
        <v>180</v>
      </c>
      <c r="C462" t="s">
        <v>43</v>
      </c>
      <c r="D462" t="s">
        <v>597</v>
      </c>
      <c r="E462" t="s">
        <v>1896</v>
      </c>
      <c r="F462">
        <v>0</v>
      </c>
      <c r="G462">
        <v>0</v>
      </c>
      <c r="H462">
        <v>0</v>
      </c>
    </row>
    <row r="463" spans="1:8" hidden="1" x14ac:dyDescent="0.3">
      <c r="A463" t="s">
        <v>719</v>
      </c>
      <c r="B463" t="s">
        <v>180</v>
      </c>
      <c r="C463" t="s">
        <v>158</v>
      </c>
      <c r="D463" t="s">
        <v>1899</v>
      </c>
      <c r="E463" t="s">
        <v>1900</v>
      </c>
      <c r="F463">
        <v>290.12</v>
      </c>
      <c r="G463">
        <v>1196</v>
      </c>
      <c r="H463">
        <v>597.64</v>
      </c>
    </row>
    <row r="464" spans="1:8" hidden="1" x14ac:dyDescent="0.3">
      <c r="A464" t="s">
        <v>719</v>
      </c>
      <c r="B464" t="s">
        <v>180</v>
      </c>
      <c r="C464" t="s">
        <v>295</v>
      </c>
      <c r="D464" t="s">
        <v>1901</v>
      </c>
      <c r="E464" t="s">
        <v>1900</v>
      </c>
      <c r="F464">
        <v>1543.18</v>
      </c>
      <c r="G464">
        <v>813</v>
      </c>
      <c r="H464">
        <v>2454.44</v>
      </c>
    </row>
    <row r="465" spans="1:8" hidden="1" x14ac:dyDescent="0.3">
      <c r="A465" t="s">
        <v>719</v>
      </c>
      <c r="B465" t="s">
        <v>180</v>
      </c>
      <c r="C465" t="s">
        <v>296</v>
      </c>
      <c r="D465" t="s">
        <v>1902</v>
      </c>
      <c r="E465" t="s">
        <v>1900</v>
      </c>
      <c r="G465">
        <v>99</v>
      </c>
    </row>
    <row r="466" spans="1:8" hidden="1" x14ac:dyDescent="0.3">
      <c r="A466" t="s">
        <v>719</v>
      </c>
      <c r="B466" t="s">
        <v>180</v>
      </c>
      <c r="C466" t="s">
        <v>24</v>
      </c>
      <c r="D466" t="s">
        <v>1903</v>
      </c>
      <c r="E466" t="s">
        <v>1900</v>
      </c>
      <c r="F466">
        <v>78.599999999999994</v>
      </c>
    </row>
    <row r="467" spans="1:8" hidden="1" x14ac:dyDescent="0.3">
      <c r="A467" t="s">
        <v>719</v>
      </c>
      <c r="B467" t="s">
        <v>180</v>
      </c>
      <c r="C467" t="s">
        <v>298</v>
      </c>
      <c r="D467" t="s">
        <v>1904</v>
      </c>
      <c r="E467" t="s">
        <v>1900</v>
      </c>
      <c r="F467">
        <v>1045</v>
      </c>
    </row>
    <row r="468" spans="1:8" hidden="1" x14ac:dyDescent="0.3">
      <c r="A468" t="s">
        <v>719</v>
      </c>
      <c r="B468" t="s">
        <v>180</v>
      </c>
      <c r="C468" t="s">
        <v>367</v>
      </c>
      <c r="D468" t="s">
        <v>1905</v>
      </c>
      <c r="E468" t="s">
        <v>1900</v>
      </c>
      <c r="G468">
        <v>-12</v>
      </c>
    </row>
    <row r="469" spans="1:8" hidden="1" x14ac:dyDescent="0.3">
      <c r="A469" t="s">
        <v>719</v>
      </c>
      <c r="B469" t="s">
        <v>180</v>
      </c>
      <c r="C469" t="s">
        <v>28</v>
      </c>
      <c r="D469" t="s">
        <v>598</v>
      </c>
      <c r="E469" t="s">
        <v>1900</v>
      </c>
      <c r="F469">
        <v>0</v>
      </c>
      <c r="G469">
        <v>0</v>
      </c>
      <c r="H469">
        <v>0</v>
      </c>
    </row>
    <row r="470" spans="1:8" hidden="1" x14ac:dyDescent="0.3">
      <c r="A470" t="s">
        <v>719</v>
      </c>
      <c r="B470" t="s">
        <v>180</v>
      </c>
      <c r="C470" t="s">
        <v>330</v>
      </c>
      <c r="D470" t="s">
        <v>1906</v>
      </c>
      <c r="E470" t="s">
        <v>1907</v>
      </c>
      <c r="H470">
        <v>9200</v>
      </c>
    </row>
    <row r="471" spans="1:8" hidden="1" x14ac:dyDescent="0.3">
      <c r="A471" t="s">
        <v>719</v>
      </c>
      <c r="B471" t="s">
        <v>201</v>
      </c>
      <c r="C471" t="s">
        <v>203</v>
      </c>
      <c r="D471" t="s">
        <v>1908</v>
      </c>
      <c r="E471" t="s">
        <v>1909</v>
      </c>
      <c r="F471">
        <v>43625.09</v>
      </c>
      <c r="G471">
        <v>42614.47</v>
      </c>
      <c r="H471">
        <v>43298.86</v>
      </c>
    </row>
    <row r="472" spans="1:8" hidden="1" x14ac:dyDescent="0.3">
      <c r="A472" t="s">
        <v>719</v>
      </c>
      <c r="B472" t="s">
        <v>201</v>
      </c>
      <c r="C472" t="s">
        <v>266</v>
      </c>
      <c r="D472" t="s">
        <v>1910</v>
      </c>
      <c r="E472" t="s">
        <v>1909</v>
      </c>
      <c r="F472">
        <v>60661.15</v>
      </c>
      <c r="G472">
        <v>59427.34</v>
      </c>
      <c r="H472">
        <v>61805.69</v>
      </c>
    </row>
    <row r="473" spans="1:8" hidden="1" x14ac:dyDescent="0.3">
      <c r="A473" t="s">
        <v>719</v>
      </c>
      <c r="B473" t="s">
        <v>201</v>
      </c>
      <c r="C473" t="s">
        <v>205</v>
      </c>
      <c r="D473" t="s">
        <v>1911</v>
      </c>
      <c r="E473" t="s">
        <v>1909</v>
      </c>
      <c r="F473">
        <v>202104.5</v>
      </c>
      <c r="G473">
        <v>197098</v>
      </c>
      <c r="H473">
        <v>198152</v>
      </c>
    </row>
    <row r="474" spans="1:8" hidden="1" x14ac:dyDescent="0.3">
      <c r="A474" t="s">
        <v>719</v>
      </c>
      <c r="B474" t="s">
        <v>201</v>
      </c>
      <c r="C474" t="s">
        <v>206</v>
      </c>
      <c r="D474" t="s">
        <v>1912</v>
      </c>
      <c r="E474" t="s">
        <v>1909</v>
      </c>
      <c r="F474">
        <v>736.6899999999996</v>
      </c>
      <c r="G474">
        <v>720.5</v>
      </c>
      <c r="H474">
        <v>23618.13</v>
      </c>
    </row>
    <row r="475" spans="1:8" hidden="1" x14ac:dyDescent="0.3">
      <c r="A475" t="s">
        <v>719</v>
      </c>
      <c r="B475" t="s">
        <v>201</v>
      </c>
      <c r="C475" t="s">
        <v>207</v>
      </c>
      <c r="D475" t="s">
        <v>1913</v>
      </c>
      <c r="E475" t="s">
        <v>1909</v>
      </c>
      <c r="F475">
        <v>10202.64</v>
      </c>
      <c r="G475">
        <v>9966.2900000000009</v>
      </c>
      <c r="H475">
        <v>10126.35</v>
      </c>
    </row>
    <row r="476" spans="1:8" hidden="1" x14ac:dyDescent="0.3">
      <c r="A476" t="s">
        <v>719</v>
      </c>
      <c r="B476" t="s">
        <v>201</v>
      </c>
      <c r="C476" t="s">
        <v>208</v>
      </c>
      <c r="D476" t="s">
        <v>1914</v>
      </c>
      <c r="E476" t="s">
        <v>1909</v>
      </c>
      <c r="F476">
        <v>2628.71</v>
      </c>
      <c r="G476">
        <v>3159.06</v>
      </c>
      <c r="H476">
        <v>1824.21</v>
      </c>
    </row>
    <row r="477" spans="1:8" x14ac:dyDescent="0.3">
      <c r="A477" t="s">
        <v>719</v>
      </c>
      <c r="B477" t="s">
        <v>201</v>
      </c>
      <c r="C477" t="s">
        <v>73</v>
      </c>
      <c r="D477" t="s">
        <v>1915</v>
      </c>
      <c r="E477" t="s">
        <v>1909</v>
      </c>
      <c r="F477">
        <v>0</v>
      </c>
    </row>
    <row r="478" spans="1:8" hidden="1" x14ac:dyDescent="0.3">
      <c r="A478" t="s">
        <v>719</v>
      </c>
      <c r="B478" t="s">
        <v>201</v>
      </c>
      <c r="C478" t="s">
        <v>154</v>
      </c>
      <c r="D478" t="s">
        <v>1916</v>
      </c>
      <c r="E478" t="s">
        <v>1917</v>
      </c>
      <c r="G478">
        <v>3046</v>
      </c>
      <c r="H478">
        <v>2560</v>
      </c>
    </row>
    <row r="479" spans="1:8" hidden="1" x14ac:dyDescent="0.3">
      <c r="A479" t="s">
        <v>719</v>
      </c>
      <c r="B479" t="s">
        <v>201</v>
      </c>
      <c r="C479" t="s">
        <v>156</v>
      </c>
      <c r="D479" t="s">
        <v>1918</v>
      </c>
      <c r="E479" t="s">
        <v>1917</v>
      </c>
      <c r="F479">
        <v>75577.58</v>
      </c>
      <c r="G479">
        <v>80270.22</v>
      </c>
      <c r="H479">
        <v>78201.58</v>
      </c>
    </row>
    <row r="480" spans="1:8" hidden="1" x14ac:dyDescent="0.3">
      <c r="A480" t="s">
        <v>719</v>
      </c>
      <c r="B480" t="s">
        <v>201</v>
      </c>
      <c r="C480" t="s">
        <v>331</v>
      </c>
      <c r="D480" t="s">
        <v>1919</v>
      </c>
      <c r="E480" t="s">
        <v>1917</v>
      </c>
      <c r="F480">
        <v>2419.8000000000002</v>
      </c>
      <c r="G480">
        <v>2640</v>
      </c>
      <c r="H480">
        <v>2490</v>
      </c>
    </row>
    <row r="481" spans="1:8" hidden="1" x14ac:dyDescent="0.3">
      <c r="A481" t="s">
        <v>719</v>
      </c>
      <c r="B481" t="s">
        <v>201</v>
      </c>
      <c r="C481" t="s">
        <v>381</v>
      </c>
      <c r="D481" t="s">
        <v>1920</v>
      </c>
      <c r="E481" t="s">
        <v>1917</v>
      </c>
      <c r="F481">
        <v>39910.01</v>
      </c>
      <c r="G481">
        <v>38064.81</v>
      </c>
      <c r="H481">
        <v>50540.9</v>
      </c>
    </row>
    <row r="482" spans="1:8" hidden="1" x14ac:dyDescent="0.3">
      <c r="A482" t="s">
        <v>719</v>
      </c>
      <c r="B482" t="s">
        <v>201</v>
      </c>
      <c r="C482" t="s">
        <v>301</v>
      </c>
      <c r="D482" t="s">
        <v>1921</v>
      </c>
      <c r="E482" t="s">
        <v>1917</v>
      </c>
      <c r="F482">
        <v>30</v>
      </c>
      <c r="G482">
        <v>30</v>
      </c>
      <c r="H482">
        <v>35</v>
      </c>
    </row>
    <row r="483" spans="1:8" hidden="1" x14ac:dyDescent="0.3">
      <c r="A483" t="s">
        <v>719</v>
      </c>
      <c r="B483" t="s">
        <v>201</v>
      </c>
      <c r="C483" t="s">
        <v>270</v>
      </c>
      <c r="D483" t="s">
        <v>1922</v>
      </c>
      <c r="E483" t="s">
        <v>1917</v>
      </c>
      <c r="F483">
        <v>24</v>
      </c>
      <c r="H483">
        <v>14.04</v>
      </c>
    </row>
    <row r="484" spans="1:8" hidden="1" x14ac:dyDescent="0.3">
      <c r="A484" t="s">
        <v>719</v>
      </c>
      <c r="B484" t="s">
        <v>201</v>
      </c>
      <c r="C484" t="s">
        <v>395</v>
      </c>
      <c r="D484" t="s">
        <v>1923</v>
      </c>
      <c r="E484" t="s">
        <v>1917</v>
      </c>
      <c r="F484">
        <v>378.5</v>
      </c>
    </row>
    <row r="485" spans="1:8" hidden="1" x14ac:dyDescent="0.3">
      <c r="A485" t="s">
        <v>719</v>
      </c>
      <c r="B485" t="s">
        <v>201</v>
      </c>
      <c r="C485" t="s">
        <v>11</v>
      </c>
      <c r="D485" t="s">
        <v>629</v>
      </c>
      <c r="E485" t="s">
        <v>1917</v>
      </c>
      <c r="F485">
        <v>0</v>
      </c>
      <c r="G485">
        <v>0</v>
      </c>
      <c r="H485">
        <v>0</v>
      </c>
    </row>
    <row r="486" spans="1:8" hidden="1" x14ac:dyDescent="0.3">
      <c r="A486" t="s">
        <v>719</v>
      </c>
      <c r="B486" t="s">
        <v>201</v>
      </c>
      <c r="C486" t="s">
        <v>271</v>
      </c>
      <c r="D486" t="s">
        <v>1924</v>
      </c>
      <c r="E486" t="s">
        <v>1925</v>
      </c>
      <c r="F486">
        <v>287.64</v>
      </c>
      <c r="H486">
        <v>256</v>
      </c>
    </row>
    <row r="487" spans="1:8" hidden="1" x14ac:dyDescent="0.3">
      <c r="A487" t="s">
        <v>719</v>
      </c>
      <c r="B487" t="s">
        <v>201</v>
      </c>
      <c r="C487" t="s">
        <v>273</v>
      </c>
      <c r="D487" t="s">
        <v>1926</v>
      </c>
      <c r="E487" t="s">
        <v>1925</v>
      </c>
      <c r="F487">
        <v>-1053.24</v>
      </c>
      <c r="G487">
        <v>410.49</v>
      </c>
    </row>
    <row r="488" spans="1:8" hidden="1" x14ac:dyDescent="0.3">
      <c r="A488" t="s">
        <v>719</v>
      </c>
      <c r="B488" t="s">
        <v>201</v>
      </c>
      <c r="C488" t="s">
        <v>378</v>
      </c>
      <c r="D488" t="s">
        <v>1927</v>
      </c>
      <c r="E488" t="s">
        <v>1925</v>
      </c>
      <c r="H488">
        <v>48.97</v>
      </c>
    </row>
    <row r="489" spans="1:8" hidden="1" x14ac:dyDescent="0.3">
      <c r="A489" t="s">
        <v>719</v>
      </c>
      <c r="B489" t="s">
        <v>201</v>
      </c>
      <c r="C489" t="s">
        <v>332</v>
      </c>
      <c r="D489" t="s">
        <v>1928</v>
      </c>
      <c r="E489" t="s">
        <v>1925</v>
      </c>
      <c r="F489">
        <v>258.7</v>
      </c>
      <c r="H489">
        <v>37.380000000000003</v>
      </c>
    </row>
    <row r="490" spans="1:8" hidden="1" x14ac:dyDescent="0.3">
      <c r="A490" t="s">
        <v>719</v>
      </c>
      <c r="B490" t="s">
        <v>201</v>
      </c>
      <c r="C490" t="s">
        <v>184</v>
      </c>
      <c r="D490" t="s">
        <v>1929</v>
      </c>
      <c r="E490" t="s">
        <v>1925</v>
      </c>
      <c r="H490">
        <v>343.95</v>
      </c>
    </row>
    <row r="491" spans="1:8" hidden="1" x14ac:dyDescent="0.3">
      <c r="A491" t="s">
        <v>719</v>
      </c>
      <c r="B491" t="s">
        <v>201</v>
      </c>
      <c r="C491" t="s">
        <v>333</v>
      </c>
      <c r="D491" t="s">
        <v>1930</v>
      </c>
      <c r="E491" t="s">
        <v>1925</v>
      </c>
      <c r="F491">
        <v>619.48</v>
      </c>
      <c r="G491">
        <v>1907.33</v>
      </c>
    </row>
    <row r="492" spans="1:8" hidden="1" x14ac:dyDescent="0.3">
      <c r="A492" t="s">
        <v>719</v>
      </c>
      <c r="B492" t="s">
        <v>201</v>
      </c>
      <c r="C492" t="s">
        <v>334</v>
      </c>
      <c r="D492" t="s">
        <v>1931</v>
      </c>
      <c r="E492" t="s">
        <v>1925</v>
      </c>
      <c r="G492">
        <v>318</v>
      </c>
    </row>
    <row r="493" spans="1:8" hidden="1" x14ac:dyDescent="0.3">
      <c r="A493" t="s">
        <v>719</v>
      </c>
      <c r="B493" t="s">
        <v>201</v>
      </c>
      <c r="C493" t="s">
        <v>275</v>
      </c>
      <c r="D493" t="s">
        <v>1932</v>
      </c>
      <c r="E493" t="s">
        <v>1925</v>
      </c>
      <c r="F493">
        <v>34.979999999999997</v>
      </c>
    </row>
    <row r="494" spans="1:8" hidden="1" x14ac:dyDescent="0.3">
      <c r="A494" t="s">
        <v>719</v>
      </c>
      <c r="B494" t="s">
        <v>201</v>
      </c>
      <c r="C494" t="s">
        <v>382</v>
      </c>
      <c r="D494" t="s">
        <v>1933</v>
      </c>
      <c r="E494" t="s">
        <v>1925</v>
      </c>
      <c r="F494">
        <v>2947.74</v>
      </c>
      <c r="G494">
        <v>2734.28</v>
      </c>
      <c r="H494">
        <v>0</v>
      </c>
    </row>
    <row r="495" spans="1:8" hidden="1" x14ac:dyDescent="0.3">
      <c r="A495" t="s">
        <v>719</v>
      </c>
      <c r="B495" t="s">
        <v>201</v>
      </c>
      <c r="C495" t="s">
        <v>276</v>
      </c>
      <c r="D495" t="s">
        <v>1934</v>
      </c>
      <c r="E495" t="s">
        <v>1925</v>
      </c>
      <c r="F495">
        <v>115.2</v>
      </c>
      <c r="G495">
        <v>133.84</v>
      </c>
    </row>
    <row r="496" spans="1:8" hidden="1" x14ac:dyDescent="0.3">
      <c r="A496" t="s">
        <v>719</v>
      </c>
      <c r="B496" t="s">
        <v>201</v>
      </c>
      <c r="C496" t="s">
        <v>277</v>
      </c>
      <c r="D496" t="s">
        <v>1935</v>
      </c>
      <c r="E496" t="s">
        <v>1925</v>
      </c>
      <c r="F496">
        <v>0</v>
      </c>
      <c r="G496">
        <v>0</v>
      </c>
      <c r="H496">
        <v>0</v>
      </c>
    </row>
    <row r="497" spans="1:8" hidden="1" x14ac:dyDescent="0.3">
      <c r="A497" t="s">
        <v>719</v>
      </c>
      <c r="B497" t="s">
        <v>201</v>
      </c>
      <c r="C497" t="s">
        <v>278</v>
      </c>
      <c r="D497" t="s">
        <v>1936</v>
      </c>
      <c r="E497" t="s">
        <v>1925</v>
      </c>
      <c r="F497">
        <v>4.5199999999999996</v>
      </c>
    </row>
    <row r="498" spans="1:8" hidden="1" x14ac:dyDescent="0.3">
      <c r="A498" t="s">
        <v>719</v>
      </c>
      <c r="B498" t="s">
        <v>201</v>
      </c>
      <c r="C498" t="s">
        <v>302</v>
      </c>
      <c r="D498" t="s">
        <v>1937</v>
      </c>
      <c r="E498" t="s">
        <v>1925</v>
      </c>
      <c r="F498">
        <v>317.89999999999998</v>
      </c>
      <c r="G498">
        <v>-4838.1499999999996</v>
      </c>
      <c r="H498">
        <v>35.950000000000003</v>
      </c>
    </row>
    <row r="499" spans="1:8" hidden="1" x14ac:dyDescent="0.3">
      <c r="A499" t="s">
        <v>719</v>
      </c>
      <c r="B499" t="s">
        <v>201</v>
      </c>
      <c r="C499" t="s">
        <v>364</v>
      </c>
      <c r="D499" t="s">
        <v>1938</v>
      </c>
      <c r="E499" t="s">
        <v>1925</v>
      </c>
      <c r="F499">
        <v>307.95</v>
      </c>
      <c r="G499">
        <v>586.26</v>
      </c>
      <c r="H499">
        <v>249.9</v>
      </c>
    </row>
    <row r="500" spans="1:8" hidden="1" x14ac:dyDescent="0.3">
      <c r="A500" t="s">
        <v>719</v>
      </c>
      <c r="B500" t="s">
        <v>201</v>
      </c>
      <c r="C500" t="s">
        <v>360</v>
      </c>
      <c r="D500" t="s">
        <v>1939</v>
      </c>
      <c r="E500" t="s">
        <v>1925</v>
      </c>
      <c r="F500">
        <v>892.6</v>
      </c>
      <c r="G500">
        <v>606.70000000000005</v>
      </c>
      <c r="H500">
        <v>573.19000000000005</v>
      </c>
    </row>
    <row r="501" spans="1:8" hidden="1" x14ac:dyDescent="0.3">
      <c r="A501" t="s">
        <v>719</v>
      </c>
      <c r="B501" t="s">
        <v>201</v>
      </c>
      <c r="C501" t="s">
        <v>280</v>
      </c>
      <c r="D501" t="s">
        <v>1940</v>
      </c>
      <c r="E501" t="s">
        <v>1925</v>
      </c>
      <c r="F501">
        <v>29.15</v>
      </c>
      <c r="G501">
        <v>558.53</v>
      </c>
      <c r="H501">
        <v>1024.4100000000001</v>
      </c>
    </row>
    <row r="502" spans="1:8" hidden="1" x14ac:dyDescent="0.3">
      <c r="A502" t="s">
        <v>719</v>
      </c>
      <c r="B502" t="s">
        <v>201</v>
      </c>
      <c r="C502" t="s">
        <v>16</v>
      </c>
      <c r="D502" t="s">
        <v>630</v>
      </c>
      <c r="E502" t="s">
        <v>1925</v>
      </c>
      <c r="F502">
        <v>0</v>
      </c>
      <c r="G502">
        <v>0</v>
      </c>
      <c r="H502">
        <v>0</v>
      </c>
    </row>
    <row r="503" spans="1:8" hidden="1" x14ac:dyDescent="0.3">
      <c r="A503" t="s">
        <v>719</v>
      </c>
      <c r="B503" t="s">
        <v>201</v>
      </c>
      <c r="C503" t="s">
        <v>222</v>
      </c>
      <c r="D503" t="s">
        <v>1941</v>
      </c>
      <c r="E503" t="s">
        <v>1942</v>
      </c>
      <c r="F503">
        <v>7.76</v>
      </c>
      <c r="G503">
        <v>37.89</v>
      </c>
      <c r="H503">
        <v>30.9</v>
      </c>
    </row>
    <row r="504" spans="1:8" hidden="1" x14ac:dyDescent="0.3">
      <c r="A504" t="s">
        <v>719</v>
      </c>
      <c r="B504" t="s">
        <v>201</v>
      </c>
      <c r="C504" t="s">
        <v>365</v>
      </c>
      <c r="D504" t="s">
        <v>1943</v>
      </c>
      <c r="E504" t="s">
        <v>1942</v>
      </c>
      <c r="G504">
        <v>40.03</v>
      </c>
    </row>
    <row r="505" spans="1:8" hidden="1" x14ac:dyDescent="0.3">
      <c r="A505" t="s">
        <v>719</v>
      </c>
      <c r="B505" t="s">
        <v>201</v>
      </c>
      <c r="C505" t="s">
        <v>303</v>
      </c>
      <c r="D505" t="s">
        <v>1944</v>
      </c>
      <c r="E505" t="s">
        <v>1942</v>
      </c>
      <c r="F505">
        <v>28</v>
      </c>
    </row>
    <row r="506" spans="1:8" hidden="1" x14ac:dyDescent="0.3">
      <c r="A506" t="s">
        <v>719</v>
      </c>
      <c r="B506" t="s">
        <v>201</v>
      </c>
      <c r="C506" t="s">
        <v>305</v>
      </c>
      <c r="D506" t="s">
        <v>1945</v>
      </c>
      <c r="E506" t="s">
        <v>1942</v>
      </c>
      <c r="F506">
        <v>553.80999999999995</v>
      </c>
      <c r="G506">
        <v>337.8</v>
      </c>
      <c r="H506">
        <v>300</v>
      </c>
    </row>
    <row r="507" spans="1:8" hidden="1" x14ac:dyDescent="0.3">
      <c r="A507" t="s">
        <v>719</v>
      </c>
      <c r="B507" t="s">
        <v>201</v>
      </c>
      <c r="C507" t="s">
        <v>313</v>
      </c>
      <c r="D507" t="s">
        <v>1946</v>
      </c>
      <c r="E507" t="s">
        <v>1942</v>
      </c>
      <c r="F507">
        <v>1082.6600000000001</v>
      </c>
      <c r="G507">
        <v>910.84</v>
      </c>
      <c r="H507">
        <v>992.12</v>
      </c>
    </row>
    <row r="508" spans="1:8" hidden="1" x14ac:dyDescent="0.3">
      <c r="A508" t="s">
        <v>719</v>
      </c>
      <c r="B508" t="s">
        <v>201</v>
      </c>
      <c r="C508" t="s">
        <v>18</v>
      </c>
      <c r="D508" t="s">
        <v>631</v>
      </c>
      <c r="E508" t="s">
        <v>1942</v>
      </c>
      <c r="F508">
        <v>0</v>
      </c>
      <c r="G508">
        <v>0</v>
      </c>
      <c r="H508">
        <v>0</v>
      </c>
    </row>
    <row r="509" spans="1:8" hidden="1" x14ac:dyDescent="0.3">
      <c r="A509" t="s">
        <v>719</v>
      </c>
      <c r="B509" t="s">
        <v>201</v>
      </c>
      <c r="C509" t="s">
        <v>54</v>
      </c>
      <c r="D509" t="s">
        <v>1947</v>
      </c>
      <c r="E509" t="s">
        <v>1942</v>
      </c>
      <c r="F509">
        <v>3792</v>
      </c>
      <c r="G509">
        <v>3924</v>
      </c>
      <c r="H509">
        <v>3597</v>
      </c>
    </row>
    <row r="510" spans="1:8" hidden="1" x14ac:dyDescent="0.3">
      <c r="A510" t="s">
        <v>719</v>
      </c>
      <c r="B510" t="s">
        <v>201</v>
      </c>
      <c r="C510" t="s">
        <v>337</v>
      </c>
      <c r="D510" t="s">
        <v>1948</v>
      </c>
      <c r="E510" t="s">
        <v>1942</v>
      </c>
      <c r="F510">
        <v>35.89</v>
      </c>
    </row>
    <row r="511" spans="1:8" hidden="1" x14ac:dyDescent="0.3">
      <c r="A511" t="s">
        <v>719</v>
      </c>
      <c r="B511" t="s">
        <v>201</v>
      </c>
      <c r="C511" t="s">
        <v>281</v>
      </c>
      <c r="D511" t="s">
        <v>1949</v>
      </c>
      <c r="E511" t="s">
        <v>1950</v>
      </c>
      <c r="F511">
        <v>59.8</v>
      </c>
      <c r="G511">
        <v>140.62</v>
      </c>
    </row>
    <row r="512" spans="1:8" hidden="1" x14ac:dyDescent="0.3">
      <c r="A512" t="s">
        <v>719</v>
      </c>
      <c r="B512" t="s">
        <v>201</v>
      </c>
      <c r="C512" t="s">
        <v>282</v>
      </c>
      <c r="D512" t="s">
        <v>1951</v>
      </c>
      <c r="E512" t="s">
        <v>1950</v>
      </c>
      <c r="F512">
        <v>5570.23</v>
      </c>
      <c r="G512">
        <v>2592.3200000000002</v>
      </c>
      <c r="H512">
        <v>2287.96</v>
      </c>
    </row>
    <row r="513" spans="1:8" hidden="1" x14ac:dyDescent="0.3">
      <c r="A513" t="s">
        <v>719</v>
      </c>
      <c r="B513" t="s">
        <v>201</v>
      </c>
      <c r="C513" t="s">
        <v>284</v>
      </c>
      <c r="D513" t="s">
        <v>1952</v>
      </c>
      <c r="E513" t="s">
        <v>1950</v>
      </c>
      <c r="F513">
        <v>1199</v>
      </c>
      <c r="G513">
        <v>688.24</v>
      </c>
      <c r="H513">
        <v>122.91</v>
      </c>
    </row>
    <row r="514" spans="1:8" hidden="1" x14ac:dyDescent="0.3">
      <c r="A514" t="s">
        <v>719</v>
      </c>
      <c r="B514" t="s">
        <v>201</v>
      </c>
      <c r="C514" t="s">
        <v>20</v>
      </c>
      <c r="D514" t="s">
        <v>632</v>
      </c>
      <c r="E514" t="s">
        <v>1950</v>
      </c>
      <c r="F514">
        <v>0</v>
      </c>
      <c r="G514">
        <v>0</v>
      </c>
      <c r="H514">
        <v>0</v>
      </c>
    </row>
    <row r="515" spans="1:8" hidden="1" x14ac:dyDescent="0.3">
      <c r="A515" t="s">
        <v>719</v>
      </c>
      <c r="B515" t="s">
        <v>201</v>
      </c>
      <c r="C515" t="s">
        <v>339</v>
      </c>
      <c r="D515" t="s">
        <v>1953</v>
      </c>
      <c r="E515" t="s">
        <v>1954</v>
      </c>
      <c r="F515">
        <v>140000.14000000001</v>
      </c>
      <c r="G515">
        <v>136643.79</v>
      </c>
      <c r="H515">
        <v>133129.25</v>
      </c>
    </row>
    <row r="516" spans="1:8" hidden="1" x14ac:dyDescent="0.3">
      <c r="A516" t="s">
        <v>719</v>
      </c>
      <c r="B516" t="s">
        <v>201</v>
      </c>
      <c r="C516" t="s">
        <v>340</v>
      </c>
      <c r="D516" t="s">
        <v>1955</v>
      </c>
      <c r="E516" t="s">
        <v>1954</v>
      </c>
      <c r="F516">
        <v>44873.33</v>
      </c>
      <c r="G516">
        <v>48726.509999999995</v>
      </c>
      <c r="H516">
        <v>48894.6</v>
      </c>
    </row>
    <row r="517" spans="1:8" hidden="1" x14ac:dyDescent="0.3">
      <c r="A517" t="s">
        <v>719</v>
      </c>
      <c r="B517" t="s">
        <v>201</v>
      </c>
      <c r="C517" t="s">
        <v>341</v>
      </c>
      <c r="D517" t="s">
        <v>1956</v>
      </c>
      <c r="E517" t="s">
        <v>1954</v>
      </c>
      <c r="F517">
        <v>108728.2</v>
      </c>
      <c r="G517">
        <v>91860.010000000009</v>
      </c>
      <c r="H517">
        <v>62209.46</v>
      </c>
    </row>
    <row r="518" spans="1:8" hidden="1" x14ac:dyDescent="0.3">
      <c r="A518" t="s">
        <v>719</v>
      </c>
      <c r="B518" t="s">
        <v>201</v>
      </c>
      <c r="C518" t="s">
        <v>342</v>
      </c>
      <c r="D518" t="s">
        <v>1957</v>
      </c>
      <c r="E518" t="s">
        <v>1954</v>
      </c>
      <c r="F518">
        <v>8678</v>
      </c>
      <c r="G518">
        <v>7861.6</v>
      </c>
      <c r="H518">
        <v>6406.4</v>
      </c>
    </row>
    <row r="519" spans="1:8" hidden="1" x14ac:dyDescent="0.3">
      <c r="A519" t="s">
        <v>719</v>
      </c>
      <c r="B519" t="s">
        <v>201</v>
      </c>
      <c r="C519" t="s">
        <v>343</v>
      </c>
      <c r="D519" t="s">
        <v>1958</v>
      </c>
      <c r="E519" t="s">
        <v>1954</v>
      </c>
      <c r="F519">
        <v>-59.92</v>
      </c>
      <c r="H519">
        <v>894.45</v>
      </c>
    </row>
    <row r="520" spans="1:8" hidden="1" x14ac:dyDescent="0.3">
      <c r="A520" t="s">
        <v>719</v>
      </c>
      <c r="B520" t="s">
        <v>201</v>
      </c>
      <c r="C520" t="s">
        <v>396</v>
      </c>
      <c r="D520" t="s">
        <v>1959</v>
      </c>
      <c r="E520" t="s">
        <v>1954</v>
      </c>
      <c r="F520">
        <v>25569.19</v>
      </c>
      <c r="G520">
        <v>19861.580000000002</v>
      </c>
      <c r="H520">
        <v>19257.28</v>
      </c>
    </row>
    <row r="521" spans="1:8" hidden="1" x14ac:dyDescent="0.3">
      <c r="A521" t="s">
        <v>719</v>
      </c>
      <c r="B521" t="s">
        <v>201</v>
      </c>
      <c r="C521" t="s">
        <v>209</v>
      </c>
      <c r="D521" t="s">
        <v>634</v>
      </c>
      <c r="E521" t="s">
        <v>1954</v>
      </c>
      <c r="F521">
        <v>0</v>
      </c>
      <c r="G521">
        <v>0</v>
      </c>
      <c r="H521">
        <v>0</v>
      </c>
    </row>
    <row r="522" spans="1:8" hidden="1" x14ac:dyDescent="0.3">
      <c r="A522" t="s">
        <v>719</v>
      </c>
      <c r="B522" t="s">
        <v>201</v>
      </c>
      <c r="C522" t="s">
        <v>344</v>
      </c>
      <c r="D522" t="s">
        <v>1960</v>
      </c>
      <c r="E522" t="s">
        <v>1961</v>
      </c>
      <c r="F522">
        <v>150984.07999999999</v>
      </c>
      <c r="G522">
        <v>189006.23</v>
      </c>
      <c r="H522">
        <v>160080.59999999998</v>
      </c>
    </row>
    <row r="523" spans="1:8" hidden="1" x14ac:dyDescent="0.3">
      <c r="A523" t="s">
        <v>719</v>
      </c>
      <c r="B523" t="s">
        <v>201</v>
      </c>
      <c r="C523" t="s">
        <v>346</v>
      </c>
      <c r="D523" t="s">
        <v>1962</v>
      </c>
      <c r="E523" t="s">
        <v>1961</v>
      </c>
      <c r="F523">
        <v>1121.18</v>
      </c>
      <c r="G523">
        <v>90</v>
      </c>
      <c r="H523">
        <v>146.15</v>
      </c>
    </row>
    <row r="524" spans="1:8" hidden="1" x14ac:dyDescent="0.3">
      <c r="A524" t="s">
        <v>719</v>
      </c>
      <c r="B524" t="s">
        <v>201</v>
      </c>
      <c r="C524" t="s">
        <v>22</v>
      </c>
      <c r="D524" t="s">
        <v>1963</v>
      </c>
      <c r="E524" t="s">
        <v>1961</v>
      </c>
      <c r="G524">
        <v>609.72</v>
      </c>
      <c r="H524">
        <v>4395.01</v>
      </c>
    </row>
    <row r="525" spans="1:8" hidden="1" x14ac:dyDescent="0.3">
      <c r="A525" t="s">
        <v>719</v>
      </c>
      <c r="B525" t="s">
        <v>201</v>
      </c>
      <c r="C525" t="s">
        <v>43</v>
      </c>
      <c r="D525" t="s">
        <v>635</v>
      </c>
      <c r="E525" t="s">
        <v>1961</v>
      </c>
      <c r="F525">
        <v>0</v>
      </c>
      <c r="G525">
        <v>0</v>
      </c>
      <c r="H525">
        <v>0</v>
      </c>
    </row>
    <row r="526" spans="1:8" hidden="1" x14ac:dyDescent="0.3">
      <c r="A526" t="s">
        <v>719</v>
      </c>
      <c r="B526" t="s">
        <v>201</v>
      </c>
      <c r="C526" t="s">
        <v>295</v>
      </c>
      <c r="D526" t="s">
        <v>1964</v>
      </c>
      <c r="E526" t="s">
        <v>1965</v>
      </c>
      <c r="H526">
        <v>299</v>
      </c>
    </row>
    <row r="527" spans="1:8" hidden="1" x14ac:dyDescent="0.3">
      <c r="A527" t="s">
        <v>719</v>
      </c>
      <c r="B527" t="s">
        <v>201</v>
      </c>
      <c r="C527" t="s">
        <v>347</v>
      </c>
      <c r="D527" t="s">
        <v>1966</v>
      </c>
      <c r="E527" t="s">
        <v>1965</v>
      </c>
      <c r="F527">
        <v>9275.32</v>
      </c>
      <c r="G527">
        <v>7172.63</v>
      </c>
      <c r="H527">
        <v>6871.19</v>
      </c>
    </row>
    <row r="528" spans="1:8" hidden="1" x14ac:dyDescent="0.3">
      <c r="A528" t="s">
        <v>719</v>
      </c>
      <c r="B528" t="s">
        <v>201</v>
      </c>
      <c r="C528" t="s">
        <v>296</v>
      </c>
      <c r="D528" t="s">
        <v>1967</v>
      </c>
      <c r="E528" t="s">
        <v>1965</v>
      </c>
      <c r="F528">
        <v>995</v>
      </c>
      <c r="G528">
        <v>750</v>
      </c>
      <c r="H528">
        <v>429.95</v>
      </c>
    </row>
    <row r="529" spans="1:8" hidden="1" x14ac:dyDescent="0.3">
      <c r="A529" t="s">
        <v>719</v>
      </c>
      <c r="B529" t="s">
        <v>201</v>
      </c>
      <c r="C529" t="s">
        <v>24</v>
      </c>
      <c r="D529" t="s">
        <v>1968</v>
      </c>
      <c r="E529" t="s">
        <v>1965</v>
      </c>
      <c r="H529">
        <v>49.9</v>
      </c>
    </row>
    <row r="530" spans="1:8" hidden="1" x14ac:dyDescent="0.3">
      <c r="A530" t="s">
        <v>719</v>
      </c>
      <c r="B530" t="s">
        <v>201</v>
      </c>
      <c r="C530" t="s">
        <v>298</v>
      </c>
      <c r="D530" t="s">
        <v>1969</v>
      </c>
      <c r="E530" t="s">
        <v>1965</v>
      </c>
      <c r="F530">
        <v>245.25</v>
      </c>
    </row>
    <row r="531" spans="1:8" hidden="1" x14ac:dyDescent="0.3">
      <c r="A531" t="s">
        <v>719</v>
      </c>
      <c r="B531" t="s">
        <v>201</v>
      </c>
      <c r="C531" t="s">
        <v>328</v>
      </c>
      <c r="D531" t="s">
        <v>1970</v>
      </c>
      <c r="E531" t="s">
        <v>1965</v>
      </c>
      <c r="G531">
        <v>0</v>
      </c>
    </row>
    <row r="532" spans="1:8" hidden="1" x14ac:dyDescent="0.3">
      <c r="A532" t="s">
        <v>719</v>
      </c>
      <c r="B532" t="s">
        <v>201</v>
      </c>
      <c r="C532" t="s">
        <v>324</v>
      </c>
      <c r="D532" t="s">
        <v>1971</v>
      </c>
      <c r="E532" t="s">
        <v>1965</v>
      </c>
      <c r="F532">
        <v>100</v>
      </c>
    </row>
    <row r="533" spans="1:8" hidden="1" x14ac:dyDescent="0.3">
      <c r="A533" t="s">
        <v>719</v>
      </c>
      <c r="B533" t="s">
        <v>201</v>
      </c>
      <c r="C533" t="s">
        <v>367</v>
      </c>
      <c r="D533" t="s">
        <v>1972</v>
      </c>
      <c r="E533" t="s">
        <v>1965</v>
      </c>
      <c r="F533">
        <v>-101105.69</v>
      </c>
      <c r="G533">
        <v>-116537.19</v>
      </c>
      <c r="H533">
        <v>-118214.83</v>
      </c>
    </row>
    <row r="534" spans="1:8" hidden="1" x14ac:dyDescent="0.3">
      <c r="A534" t="s">
        <v>719</v>
      </c>
      <c r="B534" t="s">
        <v>201</v>
      </c>
      <c r="C534" t="s">
        <v>397</v>
      </c>
      <c r="D534" t="s">
        <v>1973</v>
      </c>
      <c r="E534" t="s">
        <v>1965</v>
      </c>
      <c r="F534">
        <v>-60000</v>
      </c>
      <c r="G534">
        <v>-55000</v>
      </c>
      <c r="H534">
        <v>-53500</v>
      </c>
    </row>
    <row r="535" spans="1:8" hidden="1" x14ac:dyDescent="0.3">
      <c r="A535" t="s">
        <v>719</v>
      </c>
      <c r="B535" t="s">
        <v>201</v>
      </c>
      <c r="C535" t="s">
        <v>28</v>
      </c>
      <c r="D535" t="s">
        <v>637</v>
      </c>
      <c r="E535" t="s">
        <v>1965</v>
      </c>
      <c r="F535">
        <v>0</v>
      </c>
      <c r="G535">
        <v>0</v>
      </c>
      <c r="H535">
        <v>0</v>
      </c>
    </row>
    <row r="536" spans="1:8" hidden="1" x14ac:dyDescent="0.3">
      <c r="A536" t="s">
        <v>719</v>
      </c>
      <c r="B536" t="s">
        <v>201</v>
      </c>
      <c r="C536" t="s">
        <v>363</v>
      </c>
      <c r="D536" t="s">
        <v>1974</v>
      </c>
      <c r="E536" t="s">
        <v>1975</v>
      </c>
      <c r="G536">
        <v>24500</v>
      </c>
      <c r="H536">
        <v>-24500</v>
      </c>
    </row>
    <row r="537" spans="1:8" hidden="1" x14ac:dyDescent="0.3">
      <c r="A537" t="s">
        <v>719</v>
      </c>
      <c r="B537" t="s">
        <v>201</v>
      </c>
      <c r="C537" t="s">
        <v>350</v>
      </c>
      <c r="D537" t="s">
        <v>1976</v>
      </c>
      <c r="E537" t="s">
        <v>1975</v>
      </c>
      <c r="G537">
        <v>7137.75</v>
      </c>
    </row>
    <row r="538" spans="1:8" hidden="1" x14ac:dyDescent="0.3">
      <c r="A538" t="s">
        <v>719</v>
      </c>
      <c r="B538" t="s">
        <v>213</v>
      </c>
      <c r="C538" t="s">
        <v>86</v>
      </c>
      <c r="D538" t="s">
        <v>1977</v>
      </c>
      <c r="E538" t="s">
        <v>1978</v>
      </c>
      <c r="F538">
        <v>50000</v>
      </c>
      <c r="G538">
        <v>50000</v>
      </c>
      <c r="H538">
        <v>50000</v>
      </c>
    </row>
    <row r="539" spans="1:8" hidden="1" x14ac:dyDescent="0.3">
      <c r="A539" t="s">
        <v>719</v>
      </c>
      <c r="B539" t="s">
        <v>213</v>
      </c>
      <c r="C539" t="s">
        <v>215</v>
      </c>
      <c r="D539" t="s">
        <v>643</v>
      </c>
      <c r="E539" t="s">
        <v>1978</v>
      </c>
      <c r="F539">
        <v>0</v>
      </c>
      <c r="G539">
        <v>0</v>
      </c>
      <c r="H539">
        <v>0</v>
      </c>
    </row>
    <row r="540" spans="1:8" hidden="1" x14ac:dyDescent="0.3">
      <c r="A540" t="s">
        <v>719</v>
      </c>
      <c r="B540" t="s">
        <v>213</v>
      </c>
      <c r="C540" t="s">
        <v>209</v>
      </c>
      <c r="D540" t="s">
        <v>645</v>
      </c>
      <c r="E540" t="s">
        <v>1979</v>
      </c>
      <c r="F540">
        <v>0</v>
      </c>
      <c r="G540">
        <v>0</v>
      </c>
      <c r="H540">
        <v>0</v>
      </c>
    </row>
    <row r="541" spans="1:8" hidden="1" x14ac:dyDescent="0.3">
      <c r="A541" t="s">
        <v>719</v>
      </c>
      <c r="B541" t="s">
        <v>213</v>
      </c>
      <c r="C541" t="s">
        <v>344</v>
      </c>
      <c r="D541" t="s">
        <v>1980</v>
      </c>
      <c r="E541" t="s">
        <v>1981</v>
      </c>
      <c r="G541">
        <v>0</v>
      </c>
    </row>
    <row r="542" spans="1:8" hidden="1" x14ac:dyDescent="0.3">
      <c r="A542" t="s">
        <v>719</v>
      </c>
      <c r="B542" t="s">
        <v>213</v>
      </c>
      <c r="C542" t="s">
        <v>43</v>
      </c>
      <c r="D542" t="s">
        <v>1982</v>
      </c>
      <c r="E542" t="s">
        <v>1981</v>
      </c>
      <c r="F542">
        <v>0</v>
      </c>
    </row>
    <row r="543" spans="1:8" hidden="1" x14ac:dyDescent="0.3">
      <c r="A543" t="s">
        <v>719</v>
      </c>
      <c r="B543" t="s">
        <v>213</v>
      </c>
      <c r="C543" t="s">
        <v>94</v>
      </c>
      <c r="D543" t="s">
        <v>1983</v>
      </c>
      <c r="E543" t="s">
        <v>1984</v>
      </c>
      <c r="F543">
        <v>150000</v>
      </c>
      <c r="H543">
        <v>225862</v>
      </c>
    </row>
    <row r="544" spans="1:8" hidden="1" x14ac:dyDescent="0.3">
      <c r="A544" t="s">
        <v>719</v>
      </c>
      <c r="B544" t="s">
        <v>229</v>
      </c>
      <c r="C544" t="s">
        <v>271</v>
      </c>
      <c r="D544" t="s">
        <v>1985</v>
      </c>
      <c r="E544" t="s">
        <v>1986</v>
      </c>
      <c r="G544">
        <v>1663.34</v>
      </c>
    </row>
    <row r="545" spans="1:8" hidden="1" x14ac:dyDescent="0.3">
      <c r="A545" t="s">
        <v>719</v>
      </c>
      <c r="B545" t="s">
        <v>229</v>
      </c>
      <c r="C545" t="s">
        <v>352</v>
      </c>
      <c r="D545" t="s">
        <v>1987</v>
      </c>
      <c r="E545" t="s">
        <v>1986</v>
      </c>
      <c r="H545">
        <v>5486</v>
      </c>
    </row>
    <row r="546" spans="1:8" hidden="1" x14ac:dyDescent="0.3">
      <c r="A546" t="s">
        <v>719</v>
      </c>
      <c r="B546" t="s">
        <v>229</v>
      </c>
      <c r="C546" t="s">
        <v>276</v>
      </c>
      <c r="D546" t="s">
        <v>1988</v>
      </c>
      <c r="E546" t="s">
        <v>1986</v>
      </c>
      <c r="H546">
        <v>6919.75</v>
      </c>
    </row>
    <row r="547" spans="1:8" hidden="1" x14ac:dyDescent="0.3">
      <c r="A547" t="s">
        <v>719</v>
      </c>
      <c r="B547" t="s">
        <v>229</v>
      </c>
      <c r="C547" t="s">
        <v>222</v>
      </c>
      <c r="D547" t="s">
        <v>1989</v>
      </c>
      <c r="E547" t="s">
        <v>1990</v>
      </c>
      <c r="G547">
        <v>57</v>
      </c>
    </row>
    <row r="548" spans="1:8" hidden="1" x14ac:dyDescent="0.3">
      <c r="A548" t="s">
        <v>719</v>
      </c>
      <c r="B548" t="s">
        <v>229</v>
      </c>
      <c r="C548" t="s">
        <v>20</v>
      </c>
      <c r="D548" t="s">
        <v>669</v>
      </c>
      <c r="E548" t="s">
        <v>1991</v>
      </c>
      <c r="F548">
        <v>0</v>
      </c>
      <c r="G548">
        <v>0</v>
      </c>
      <c r="H548">
        <v>0</v>
      </c>
    </row>
    <row r="549" spans="1:8" hidden="1" x14ac:dyDescent="0.3">
      <c r="A549" t="s">
        <v>719</v>
      </c>
      <c r="B549" t="s">
        <v>229</v>
      </c>
      <c r="C549" t="s">
        <v>158</v>
      </c>
      <c r="D549" t="s">
        <v>1992</v>
      </c>
      <c r="E549" t="s">
        <v>1993</v>
      </c>
      <c r="H549">
        <v>4145.5200000000004</v>
      </c>
    </row>
    <row r="550" spans="1:8" hidden="1" x14ac:dyDescent="0.3">
      <c r="A550" t="s">
        <v>719</v>
      </c>
      <c r="B550" t="s">
        <v>229</v>
      </c>
      <c r="C550" t="s">
        <v>295</v>
      </c>
      <c r="D550" t="s">
        <v>1994</v>
      </c>
      <c r="E550" t="s">
        <v>1993</v>
      </c>
      <c r="H550">
        <v>6500</v>
      </c>
    </row>
    <row r="551" spans="1:8" hidden="1" x14ac:dyDescent="0.3">
      <c r="A551" t="s">
        <v>719</v>
      </c>
      <c r="B551" t="s">
        <v>229</v>
      </c>
      <c r="C551" t="s">
        <v>298</v>
      </c>
      <c r="D551" t="s">
        <v>1995</v>
      </c>
      <c r="E551" t="s">
        <v>1993</v>
      </c>
      <c r="H551">
        <v>5000</v>
      </c>
    </row>
    <row r="552" spans="1:8" hidden="1" x14ac:dyDescent="0.3">
      <c r="A552" t="s">
        <v>719</v>
      </c>
      <c r="B552" t="s">
        <v>239</v>
      </c>
      <c r="C552" t="s">
        <v>203</v>
      </c>
      <c r="D552" t="s">
        <v>1996</v>
      </c>
      <c r="E552" t="s">
        <v>1997</v>
      </c>
      <c r="F552">
        <v>6695.86</v>
      </c>
      <c r="G552">
        <v>7185.07</v>
      </c>
      <c r="H552">
        <v>7428.53</v>
      </c>
    </row>
    <row r="553" spans="1:8" hidden="1" x14ac:dyDescent="0.3">
      <c r="A553" t="s">
        <v>719</v>
      </c>
      <c r="B553" t="s">
        <v>239</v>
      </c>
      <c r="C553" t="s">
        <v>266</v>
      </c>
      <c r="D553" t="s">
        <v>1998</v>
      </c>
      <c r="E553" t="s">
        <v>1997</v>
      </c>
      <c r="F553">
        <v>6378.13</v>
      </c>
      <c r="G553">
        <v>6553.78</v>
      </c>
      <c r="H553">
        <v>6747.65</v>
      </c>
    </row>
    <row r="554" spans="1:8" hidden="1" x14ac:dyDescent="0.3">
      <c r="A554" t="s">
        <v>719</v>
      </c>
      <c r="B554" t="s">
        <v>239</v>
      </c>
      <c r="C554" t="s">
        <v>325</v>
      </c>
      <c r="D554" t="s">
        <v>1999</v>
      </c>
      <c r="E554" t="s">
        <v>1997</v>
      </c>
      <c r="F554">
        <v>2519.14</v>
      </c>
      <c r="G554">
        <v>2568.6799999999998</v>
      </c>
      <c r="H554">
        <v>2721.23</v>
      </c>
    </row>
    <row r="555" spans="1:8" hidden="1" x14ac:dyDescent="0.3">
      <c r="A555" t="s">
        <v>719</v>
      </c>
      <c r="B555" t="s">
        <v>239</v>
      </c>
      <c r="C555" t="s">
        <v>205</v>
      </c>
      <c r="D555" t="s">
        <v>2000</v>
      </c>
      <c r="E555" t="s">
        <v>1997</v>
      </c>
      <c r="F555">
        <v>38112.620000000003</v>
      </c>
      <c r="G555">
        <v>30998.09</v>
      </c>
      <c r="H555">
        <v>26518.65</v>
      </c>
    </row>
    <row r="556" spans="1:8" hidden="1" x14ac:dyDescent="0.3">
      <c r="A556" t="s">
        <v>719</v>
      </c>
      <c r="B556" t="s">
        <v>239</v>
      </c>
      <c r="C556" t="s">
        <v>206</v>
      </c>
      <c r="D556" t="s">
        <v>2001</v>
      </c>
      <c r="E556" t="s">
        <v>1997</v>
      </c>
      <c r="F556">
        <v>106.4</v>
      </c>
      <c r="G556">
        <v>115.57</v>
      </c>
      <c r="H556">
        <v>443.69</v>
      </c>
    </row>
    <row r="557" spans="1:8" hidden="1" x14ac:dyDescent="0.3">
      <c r="A557" t="s">
        <v>719</v>
      </c>
      <c r="B557" t="s">
        <v>239</v>
      </c>
      <c r="C557" t="s">
        <v>207</v>
      </c>
      <c r="D557" t="s">
        <v>2002</v>
      </c>
      <c r="E557" t="s">
        <v>1997</v>
      </c>
      <c r="F557">
        <v>1565.94</v>
      </c>
      <c r="G557">
        <v>1680.4</v>
      </c>
      <c r="H557">
        <v>1737.34</v>
      </c>
    </row>
    <row r="558" spans="1:8" hidden="1" x14ac:dyDescent="0.3">
      <c r="A558" t="s">
        <v>719</v>
      </c>
      <c r="B558" t="s">
        <v>239</v>
      </c>
      <c r="C558" t="s">
        <v>208</v>
      </c>
      <c r="D558" t="s">
        <v>2003</v>
      </c>
      <c r="E558" t="s">
        <v>1997</v>
      </c>
      <c r="F558">
        <v>397.92</v>
      </c>
      <c r="G558">
        <v>532.13</v>
      </c>
      <c r="H558">
        <v>310.26</v>
      </c>
    </row>
    <row r="559" spans="1:8" hidden="1" x14ac:dyDescent="0.3">
      <c r="A559" t="s">
        <v>719</v>
      </c>
      <c r="B559" t="s">
        <v>239</v>
      </c>
      <c r="C559" t="s">
        <v>268</v>
      </c>
      <c r="D559" t="s">
        <v>2004</v>
      </c>
      <c r="E559" t="s">
        <v>1997</v>
      </c>
      <c r="F559">
        <v>305.26</v>
      </c>
      <c r="G559">
        <v>1330.45</v>
      </c>
      <c r="H559">
        <v>1465.93</v>
      </c>
    </row>
    <row r="560" spans="1:8" hidden="1" x14ac:dyDescent="0.3">
      <c r="A560" t="s">
        <v>719</v>
      </c>
      <c r="B560" t="s">
        <v>239</v>
      </c>
      <c r="C560" t="s">
        <v>269</v>
      </c>
      <c r="D560" t="s">
        <v>2005</v>
      </c>
      <c r="E560" t="s">
        <v>1997</v>
      </c>
      <c r="F560">
        <v>31.56</v>
      </c>
      <c r="G560">
        <v>137.5</v>
      </c>
      <c r="H560">
        <v>151.5</v>
      </c>
    </row>
    <row r="561" spans="1:8" x14ac:dyDescent="0.3">
      <c r="A561" t="s">
        <v>719</v>
      </c>
      <c r="B561" t="s">
        <v>239</v>
      </c>
      <c r="C561" t="s">
        <v>73</v>
      </c>
      <c r="D561" t="s">
        <v>2006</v>
      </c>
      <c r="E561" t="s">
        <v>1997</v>
      </c>
      <c r="F561">
        <v>0</v>
      </c>
    </row>
    <row r="562" spans="1:8" hidden="1" x14ac:dyDescent="0.3">
      <c r="A562" t="s">
        <v>719</v>
      </c>
      <c r="B562" t="s">
        <v>239</v>
      </c>
      <c r="C562" t="s">
        <v>273</v>
      </c>
      <c r="D562" t="s">
        <v>2007</v>
      </c>
      <c r="E562" t="s">
        <v>2008</v>
      </c>
      <c r="F562">
        <v>54.26</v>
      </c>
      <c r="H562">
        <v>174.26</v>
      </c>
    </row>
    <row r="563" spans="1:8" hidden="1" x14ac:dyDescent="0.3">
      <c r="A563" t="s">
        <v>719</v>
      </c>
      <c r="B563" t="s">
        <v>239</v>
      </c>
      <c r="C563" t="s">
        <v>276</v>
      </c>
      <c r="D563" t="s">
        <v>2009</v>
      </c>
      <c r="E563" t="s">
        <v>2008</v>
      </c>
      <c r="F563">
        <v>545.33000000000004</v>
      </c>
      <c r="G563">
        <v>2058.46</v>
      </c>
      <c r="H563">
        <v>231.76</v>
      </c>
    </row>
    <row r="564" spans="1:8" hidden="1" x14ac:dyDescent="0.3">
      <c r="A564" t="s">
        <v>719</v>
      </c>
      <c r="B564" t="s">
        <v>239</v>
      </c>
      <c r="C564" t="s">
        <v>310</v>
      </c>
      <c r="D564" t="s">
        <v>2010</v>
      </c>
      <c r="E564" t="s">
        <v>2008</v>
      </c>
      <c r="F564">
        <v>1829.92</v>
      </c>
    </row>
    <row r="565" spans="1:8" hidden="1" x14ac:dyDescent="0.3">
      <c r="A565" t="s">
        <v>719</v>
      </c>
      <c r="B565" t="s">
        <v>239</v>
      </c>
      <c r="C565" t="s">
        <v>360</v>
      </c>
      <c r="D565" t="s">
        <v>2011</v>
      </c>
      <c r="E565" t="s">
        <v>2008</v>
      </c>
      <c r="F565">
        <v>30.46</v>
      </c>
      <c r="G565">
        <v>14.74</v>
      </c>
      <c r="H565">
        <v>12.7</v>
      </c>
    </row>
    <row r="566" spans="1:8" hidden="1" x14ac:dyDescent="0.3">
      <c r="A566" t="s">
        <v>719</v>
      </c>
      <c r="B566" t="s">
        <v>239</v>
      </c>
      <c r="C566" t="s">
        <v>16</v>
      </c>
      <c r="D566" t="s">
        <v>685</v>
      </c>
      <c r="E566" t="s">
        <v>2008</v>
      </c>
      <c r="F566">
        <v>0</v>
      </c>
      <c r="G566">
        <v>0</v>
      </c>
      <c r="H566">
        <v>0</v>
      </c>
    </row>
    <row r="567" spans="1:8" hidden="1" x14ac:dyDescent="0.3">
      <c r="A567" t="s">
        <v>719</v>
      </c>
      <c r="B567" t="s">
        <v>239</v>
      </c>
      <c r="C567" t="s">
        <v>402</v>
      </c>
      <c r="D567" t="s">
        <v>2012</v>
      </c>
      <c r="E567" t="s">
        <v>2013</v>
      </c>
      <c r="F567">
        <v>5000</v>
      </c>
    </row>
    <row r="568" spans="1:8" hidden="1" x14ac:dyDescent="0.3">
      <c r="A568" t="s">
        <v>719</v>
      </c>
      <c r="B568" t="s">
        <v>239</v>
      </c>
      <c r="C568" t="s">
        <v>18</v>
      </c>
      <c r="D568" t="s">
        <v>686</v>
      </c>
      <c r="E568" t="s">
        <v>2013</v>
      </c>
      <c r="F568">
        <v>0</v>
      </c>
      <c r="G568">
        <v>0</v>
      </c>
      <c r="H568">
        <v>0</v>
      </c>
    </row>
    <row r="569" spans="1:8" hidden="1" x14ac:dyDescent="0.3">
      <c r="A569" t="s">
        <v>719</v>
      </c>
      <c r="B569" t="s">
        <v>239</v>
      </c>
      <c r="C569" t="s">
        <v>54</v>
      </c>
      <c r="D569" t="s">
        <v>2014</v>
      </c>
      <c r="E569" t="s">
        <v>2013</v>
      </c>
      <c r="F569">
        <v>384</v>
      </c>
      <c r="G569">
        <v>396</v>
      </c>
      <c r="H569">
        <v>363</v>
      </c>
    </row>
    <row r="570" spans="1:8" hidden="1" x14ac:dyDescent="0.3">
      <c r="A570" t="s">
        <v>719</v>
      </c>
      <c r="B570" t="s">
        <v>239</v>
      </c>
      <c r="C570" t="s">
        <v>337</v>
      </c>
      <c r="D570" t="s">
        <v>2015</v>
      </c>
      <c r="E570" t="s">
        <v>2013</v>
      </c>
      <c r="F570">
        <v>6.57</v>
      </c>
    </row>
    <row r="571" spans="1:8" hidden="1" x14ac:dyDescent="0.3">
      <c r="A571" t="s">
        <v>719</v>
      </c>
      <c r="B571" t="s">
        <v>239</v>
      </c>
      <c r="C571" t="s">
        <v>344</v>
      </c>
      <c r="D571" t="s">
        <v>2016</v>
      </c>
      <c r="E571" t="s">
        <v>2017</v>
      </c>
      <c r="F571">
        <v>1080.96</v>
      </c>
      <c r="G571">
        <v>2555.5500000000002</v>
      </c>
    </row>
    <row r="572" spans="1:8" hidden="1" x14ac:dyDescent="0.3">
      <c r="A572" t="s">
        <v>719</v>
      </c>
      <c r="B572" t="s">
        <v>239</v>
      </c>
      <c r="C572" t="s">
        <v>319</v>
      </c>
      <c r="D572" t="s">
        <v>2018</v>
      </c>
      <c r="E572" t="s">
        <v>2017</v>
      </c>
      <c r="H572">
        <v>1872.76</v>
      </c>
    </row>
    <row r="573" spans="1:8" hidden="1" x14ac:dyDescent="0.3">
      <c r="A573" t="s">
        <v>719</v>
      </c>
      <c r="B573" t="s">
        <v>239</v>
      </c>
      <c r="C573" t="s">
        <v>22</v>
      </c>
      <c r="D573" t="s">
        <v>687</v>
      </c>
      <c r="E573" t="s">
        <v>2017</v>
      </c>
      <c r="F573">
        <v>0</v>
      </c>
      <c r="G573">
        <v>0</v>
      </c>
      <c r="H573">
        <v>0</v>
      </c>
    </row>
    <row r="574" spans="1:8" hidden="1" x14ac:dyDescent="0.3">
      <c r="A574" t="s">
        <v>719</v>
      </c>
      <c r="B574" t="s">
        <v>239</v>
      </c>
      <c r="C574" t="s">
        <v>295</v>
      </c>
      <c r="D574" t="s">
        <v>2019</v>
      </c>
      <c r="E574" t="s">
        <v>2020</v>
      </c>
      <c r="F574">
        <v>2273</v>
      </c>
    </row>
    <row r="575" spans="1:8" hidden="1" x14ac:dyDescent="0.3">
      <c r="A575" t="s">
        <v>720</v>
      </c>
      <c r="B575" t="s">
        <v>9</v>
      </c>
      <c r="C575" t="s">
        <v>203</v>
      </c>
      <c r="D575" t="s">
        <v>2021</v>
      </c>
      <c r="E575" t="s">
        <v>2022</v>
      </c>
      <c r="F575">
        <v>9634.36</v>
      </c>
      <c r="G575">
        <v>9531.0400000000009</v>
      </c>
      <c r="H575">
        <v>10022.459999999999</v>
      </c>
    </row>
    <row r="576" spans="1:8" hidden="1" x14ac:dyDescent="0.3">
      <c r="A576" t="s">
        <v>720</v>
      </c>
      <c r="B576" t="s">
        <v>9</v>
      </c>
      <c r="C576" t="s">
        <v>266</v>
      </c>
      <c r="D576" t="s">
        <v>2023</v>
      </c>
      <c r="E576" t="s">
        <v>2022</v>
      </c>
      <c r="F576">
        <v>9136.14</v>
      </c>
      <c r="G576">
        <v>9151.94</v>
      </c>
      <c r="H576">
        <v>9747.61</v>
      </c>
    </row>
    <row r="577" spans="1:8" hidden="1" x14ac:dyDescent="0.3">
      <c r="A577" t="s">
        <v>720</v>
      </c>
      <c r="B577" t="s">
        <v>9</v>
      </c>
      <c r="C577" t="s">
        <v>205</v>
      </c>
      <c r="D577" t="s">
        <v>2024</v>
      </c>
      <c r="E577" t="s">
        <v>2022</v>
      </c>
      <c r="F577">
        <v>55335</v>
      </c>
      <c r="G577">
        <v>55071.51</v>
      </c>
      <c r="H577">
        <v>56509.96</v>
      </c>
    </row>
    <row r="578" spans="1:8" hidden="1" x14ac:dyDescent="0.3">
      <c r="A578" t="s">
        <v>720</v>
      </c>
      <c r="B578" t="s">
        <v>9</v>
      </c>
      <c r="C578" t="s">
        <v>206</v>
      </c>
      <c r="D578" t="s">
        <v>2025</v>
      </c>
      <c r="E578" t="s">
        <v>2022</v>
      </c>
      <c r="F578">
        <v>173.16</v>
      </c>
      <c r="G578">
        <v>171.46</v>
      </c>
      <c r="H578">
        <v>670.34</v>
      </c>
    </row>
    <row r="579" spans="1:8" hidden="1" x14ac:dyDescent="0.3">
      <c r="A579" t="s">
        <v>720</v>
      </c>
      <c r="B579" t="s">
        <v>9</v>
      </c>
      <c r="C579" t="s">
        <v>207</v>
      </c>
      <c r="D579" t="s">
        <v>2026</v>
      </c>
      <c r="E579" t="s">
        <v>2022</v>
      </c>
      <c r="F579">
        <v>2253.21</v>
      </c>
      <c r="G579">
        <v>2229.02</v>
      </c>
      <c r="H579">
        <v>2343.92</v>
      </c>
    </row>
    <row r="580" spans="1:8" hidden="1" x14ac:dyDescent="0.3">
      <c r="A580" t="s">
        <v>720</v>
      </c>
      <c r="B580" t="s">
        <v>9</v>
      </c>
      <c r="C580" t="s">
        <v>208</v>
      </c>
      <c r="D580" t="s">
        <v>2027</v>
      </c>
      <c r="E580" t="s">
        <v>2022</v>
      </c>
      <c r="F580">
        <v>605.82000000000005</v>
      </c>
      <c r="G580">
        <v>733.08</v>
      </c>
      <c r="H580">
        <v>438.04</v>
      </c>
    </row>
    <row r="581" spans="1:8" hidden="1" x14ac:dyDescent="0.3">
      <c r="A581" t="s">
        <v>720</v>
      </c>
      <c r="B581" t="s">
        <v>9</v>
      </c>
      <c r="C581" t="s">
        <v>268</v>
      </c>
      <c r="D581" t="s">
        <v>2028</v>
      </c>
      <c r="E581" t="s">
        <v>2022</v>
      </c>
      <c r="F581">
        <v>5667.24</v>
      </c>
      <c r="G581">
        <v>5714.44</v>
      </c>
      <c r="H581">
        <v>5838.36</v>
      </c>
    </row>
    <row r="582" spans="1:8" hidden="1" x14ac:dyDescent="0.3">
      <c r="A582" t="s">
        <v>720</v>
      </c>
      <c r="B582" t="s">
        <v>9</v>
      </c>
      <c r="C582" t="s">
        <v>269</v>
      </c>
      <c r="D582" t="s">
        <v>2029</v>
      </c>
      <c r="E582" t="s">
        <v>2022</v>
      </c>
      <c r="F582">
        <v>585.72</v>
      </c>
      <c r="G582">
        <v>590.57000000000005</v>
      </c>
      <c r="H582">
        <v>603.36</v>
      </c>
    </row>
    <row r="583" spans="1:8" x14ac:dyDescent="0.3">
      <c r="A583" t="s">
        <v>720</v>
      </c>
      <c r="B583" t="s">
        <v>9</v>
      </c>
      <c r="C583" t="s">
        <v>73</v>
      </c>
      <c r="D583" t="s">
        <v>2030</v>
      </c>
      <c r="E583" t="s">
        <v>2022</v>
      </c>
      <c r="F583">
        <v>0</v>
      </c>
    </row>
    <row r="584" spans="1:8" hidden="1" x14ac:dyDescent="0.3">
      <c r="A584" t="s">
        <v>720</v>
      </c>
      <c r="B584" t="s">
        <v>9</v>
      </c>
      <c r="C584" t="s">
        <v>154</v>
      </c>
      <c r="D584" t="s">
        <v>2031</v>
      </c>
      <c r="E584" t="s">
        <v>2032</v>
      </c>
      <c r="F584">
        <v>800</v>
      </c>
      <c r="G584">
        <v>1259.56</v>
      </c>
      <c r="H584">
        <v>800</v>
      </c>
    </row>
    <row r="585" spans="1:8" hidden="1" x14ac:dyDescent="0.3">
      <c r="A585" t="s">
        <v>720</v>
      </c>
      <c r="B585" t="s">
        <v>9</v>
      </c>
      <c r="C585" t="s">
        <v>301</v>
      </c>
      <c r="D585" t="s">
        <v>2033</v>
      </c>
      <c r="E585" t="s">
        <v>2032</v>
      </c>
      <c r="F585">
        <v>30</v>
      </c>
      <c r="G585">
        <v>30</v>
      </c>
    </row>
    <row r="586" spans="1:8" hidden="1" x14ac:dyDescent="0.3">
      <c r="A586" t="s">
        <v>720</v>
      </c>
      <c r="B586" t="s">
        <v>9</v>
      </c>
      <c r="C586" t="s">
        <v>270</v>
      </c>
      <c r="D586" t="s">
        <v>2034</v>
      </c>
      <c r="E586" t="s">
        <v>2032</v>
      </c>
      <c r="F586">
        <v>8054</v>
      </c>
      <c r="G586">
        <v>7760.76</v>
      </c>
      <c r="H586">
        <v>3570.65</v>
      </c>
    </row>
    <row r="587" spans="1:8" hidden="1" x14ac:dyDescent="0.3">
      <c r="A587" t="s">
        <v>720</v>
      </c>
      <c r="B587" t="s">
        <v>9</v>
      </c>
      <c r="C587" t="s">
        <v>11</v>
      </c>
      <c r="D587" t="s">
        <v>423</v>
      </c>
      <c r="E587" t="s">
        <v>2032</v>
      </c>
      <c r="F587">
        <v>0</v>
      </c>
      <c r="G587">
        <v>0</v>
      </c>
      <c r="H587">
        <v>0</v>
      </c>
    </row>
    <row r="588" spans="1:8" hidden="1" x14ac:dyDescent="0.3">
      <c r="A588" t="s">
        <v>720</v>
      </c>
      <c r="B588" t="s">
        <v>9</v>
      </c>
      <c r="C588" t="s">
        <v>271</v>
      </c>
      <c r="D588" t="s">
        <v>2035</v>
      </c>
      <c r="E588" t="s">
        <v>2036</v>
      </c>
      <c r="F588">
        <v>189.2</v>
      </c>
      <c r="H588">
        <v>10</v>
      </c>
    </row>
    <row r="589" spans="1:8" hidden="1" x14ac:dyDescent="0.3">
      <c r="A589" t="s">
        <v>720</v>
      </c>
      <c r="B589" t="s">
        <v>9</v>
      </c>
      <c r="C589" t="s">
        <v>273</v>
      </c>
      <c r="D589" t="s">
        <v>2037</v>
      </c>
      <c r="E589" t="s">
        <v>2036</v>
      </c>
      <c r="F589">
        <v>265.89</v>
      </c>
    </row>
    <row r="590" spans="1:8" hidden="1" x14ac:dyDescent="0.3">
      <c r="A590" t="s">
        <v>720</v>
      </c>
      <c r="B590" t="s">
        <v>9</v>
      </c>
      <c r="C590" t="s">
        <v>274</v>
      </c>
      <c r="D590" t="s">
        <v>2038</v>
      </c>
      <c r="E590" t="s">
        <v>2036</v>
      </c>
      <c r="G590">
        <v>65</v>
      </c>
    </row>
    <row r="591" spans="1:8" hidden="1" x14ac:dyDescent="0.3">
      <c r="A591" t="s">
        <v>720</v>
      </c>
      <c r="B591" t="s">
        <v>9</v>
      </c>
      <c r="C591" t="s">
        <v>275</v>
      </c>
      <c r="D591" t="s">
        <v>2039</v>
      </c>
      <c r="E591" t="s">
        <v>2036</v>
      </c>
      <c r="F591">
        <v>1277.8</v>
      </c>
      <c r="G591">
        <v>419.18</v>
      </c>
      <c r="H591">
        <v>341.16</v>
      </c>
    </row>
    <row r="592" spans="1:8" hidden="1" x14ac:dyDescent="0.3">
      <c r="A592" t="s">
        <v>720</v>
      </c>
      <c r="B592" t="s">
        <v>9</v>
      </c>
      <c r="C592" t="s">
        <v>276</v>
      </c>
      <c r="D592" t="s">
        <v>2040</v>
      </c>
      <c r="E592" t="s">
        <v>2036</v>
      </c>
      <c r="F592">
        <v>2963.56</v>
      </c>
    </row>
    <row r="593" spans="1:8" hidden="1" x14ac:dyDescent="0.3">
      <c r="A593" t="s">
        <v>720</v>
      </c>
      <c r="B593" t="s">
        <v>9</v>
      </c>
      <c r="C593" t="s">
        <v>277</v>
      </c>
      <c r="D593" t="s">
        <v>2041</v>
      </c>
      <c r="E593" t="s">
        <v>2036</v>
      </c>
      <c r="F593">
        <v>0</v>
      </c>
      <c r="G593">
        <v>0</v>
      </c>
      <c r="H593">
        <v>721.03</v>
      </c>
    </row>
    <row r="594" spans="1:8" hidden="1" x14ac:dyDescent="0.3">
      <c r="A594" t="s">
        <v>720</v>
      </c>
      <c r="B594" t="s">
        <v>9</v>
      </c>
      <c r="C594" t="s">
        <v>300</v>
      </c>
      <c r="D594" t="s">
        <v>2042</v>
      </c>
      <c r="E594" t="s">
        <v>2036</v>
      </c>
      <c r="F594">
        <v>997</v>
      </c>
      <c r="G594">
        <v>1615.5</v>
      </c>
      <c r="H594">
        <v>100</v>
      </c>
    </row>
    <row r="595" spans="1:8" hidden="1" x14ac:dyDescent="0.3">
      <c r="A595" t="s">
        <v>720</v>
      </c>
      <c r="B595" t="s">
        <v>9</v>
      </c>
      <c r="C595" t="s">
        <v>302</v>
      </c>
      <c r="D595" t="s">
        <v>2043</v>
      </c>
      <c r="E595" t="s">
        <v>2036</v>
      </c>
      <c r="F595">
        <v>214.45</v>
      </c>
      <c r="G595">
        <v>186.95</v>
      </c>
      <c r="H595">
        <v>393.92</v>
      </c>
    </row>
    <row r="596" spans="1:8" hidden="1" x14ac:dyDescent="0.3">
      <c r="A596" t="s">
        <v>720</v>
      </c>
      <c r="B596" t="s">
        <v>9</v>
      </c>
      <c r="C596" t="s">
        <v>364</v>
      </c>
      <c r="D596" t="s">
        <v>2044</v>
      </c>
      <c r="E596" t="s">
        <v>2036</v>
      </c>
      <c r="F596">
        <v>199.7</v>
      </c>
      <c r="G596">
        <v>312.25</v>
      </c>
      <c r="H596">
        <v>148.5</v>
      </c>
    </row>
    <row r="597" spans="1:8" hidden="1" x14ac:dyDescent="0.3">
      <c r="A597" t="s">
        <v>720</v>
      </c>
      <c r="B597" t="s">
        <v>9</v>
      </c>
      <c r="C597" t="s">
        <v>360</v>
      </c>
      <c r="D597" t="s">
        <v>2045</v>
      </c>
      <c r="E597" t="s">
        <v>2036</v>
      </c>
      <c r="F597">
        <v>10676.06</v>
      </c>
      <c r="G597">
        <v>11153.19</v>
      </c>
      <c r="H597">
        <v>10197.14</v>
      </c>
    </row>
    <row r="598" spans="1:8" hidden="1" x14ac:dyDescent="0.3">
      <c r="A598" t="s">
        <v>720</v>
      </c>
      <c r="B598" t="s">
        <v>9</v>
      </c>
      <c r="C598" t="s">
        <v>16</v>
      </c>
      <c r="D598" t="s">
        <v>425</v>
      </c>
      <c r="E598" t="s">
        <v>2036</v>
      </c>
      <c r="F598">
        <v>0</v>
      </c>
      <c r="G598">
        <v>0</v>
      </c>
      <c r="H598">
        <v>0</v>
      </c>
    </row>
    <row r="599" spans="1:8" hidden="1" x14ac:dyDescent="0.3">
      <c r="A599" t="s">
        <v>720</v>
      </c>
      <c r="B599" t="s">
        <v>9</v>
      </c>
      <c r="C599" t="s">
        <v>361</v>
      </c>
      <c r="D599" t="s">
        <v>2046</v>
      </c>
      <c r="E599" t="s">
        <v>2047</v>
      </c>
      <c r="F599">
        <v>119.2</v>
      </c>
      <c r="G599">
        <v>65.44</v>
      </c>
    </row>
    <row r="600" spans="1:8" hidden="1" x14ac:dyDescent="0.3">
      <c r="A600" t="s">
        <v>720</v>
      </c>
      <c r="B600" t="s">
        <v>9</v>
      </c>
      <c r="C600" t="s">
        <v>222</v>
      </c>
      <c r="D600" t="s">
        <v>2048</v>
      </c>
      <c r="E600" t="s">
        <v>2047</v>
      </c>
      <c r="F600">
        <v>12501.31</v>
      </c>
      <c r="G600">
        <v>16158.31</v>
      </c>
      <c r="H600">
        <v>16656.3</v>
      </c>
    </row>
    <row r="601" spans="1:8" hidden="1" x14ac:dyDescent="0.3">
      <c r="A601" t="s">
        <v>720</v>
      </c>
      <c r="B601" t="s">
        <v>9</v>
      </c>
      <c r="C601" t="s">
        <v>365</v>
      </c>
      <c r="D601" t="s">
        <v>2049</v>
      </c>
      <c r="E601" t="s">
        <v>2047</v>
      </c>
      <c r="G601">
        <v>68.63</v>
      </c>
    </row>
    <row r="602" spans="1:8" hidden="1" x14ac:dyDescent="0.3">
      <c r="A602" t="s">
        <v>720</v>
      </c>
      <c r="B602" t="s">
        <v>9</v>
      </c>
      <c r="C602" t="s">
        <v>303</v>
      </c>
      <c r="D602" t="s">
        <v>2050</v>
      </c>
      <c r="E602" t="s">
        <v>2047</v>
      </c>
      <c r="F602">
        <v>24</v>
      </c>
    </row>
    <row r="603" spans="1:8" hidden="1" x14ac:dyDescent="0.3">
      <c r="A603" t="s">
        <v>720</v>
      </c>
      <c r="B603" t="s">
        <v>9</v>
      </c>
      <c r="C603" t="s">
        <v>366</v>
      </c>
      <c r="D603" t="s">
        <v>2051</v>
      </c>
      <c r="E603" t="s">
        <v>2047</v>
      </c>
      <c r="G603">
        <v>100</v>
      </c>
    </row>
    <row r="604" spans="1:8" hidden="1" x14ac:dyDescent="0.3">
      <c r="A604" t="s">
        <v>720</v>
      </c>
      <c r="B604" t="s">
        <v>9</v>
      </c>
      <c r="C604" t="s">
        <v>305</v>
      </c>
      <c r="D604" t="s">
        <v>2052</v>
      </c>
      <c r="E604" t="s">
        <v>2047</v>
      </c>
      <c r="F604">
        <v>211.2</v>
      </c>
      <c r="G604">
        <v>152.80000000000001</v>
      </c>
      <c r="H604">
        <v>100</v>
      </c>
    </row>
    <row r="605" spans="1:8" hidden="1" x14ac:dyDescent="0.3">
      <c r="A605" t="s">
        <v>720</v>
      </c>
      <c r="B605" t="s">
        <v>9</v>
      </c>
      <c r="C605" t="s">
        <v>313</v>
      </c>
      <c r="D605" t="s">
        <v>2053</v>
      </c>
      <c r="E605" t="s">
        <v>2047</v>
      </c>
      <c r="F605">
        <v>814.96</v>
      </c>
      <c r="G605">
        <v>562.53</v>
      </c>
    </row>
    <row r="606" spans="1:8" hidden="1" x14ac:dyDescent="0.3">
      <c r="A606" t="s">
        <v>720</v>
      </c>
      <c r="B606" t="s">
        <v>9</v>
      </c>
      <c r="C606" t="s">
        <v>18</v>
      </c>
      <c r="D606" t="s">
        <v>428</v>
      </c>
      <c r="E606" t="s">
        <v>2047</v>
      </c>
      <c r="F606">
        <v>0</v>
      </c>
      <c r="G606">
        <v>0</v>
      </c>
      <c r="H606">
        <v>0</v>
      </c>
    </row>
    <row r="607" spans="1:8" hidden="1" x14ac:dyDescent="0.3">
      <c r="A607" t="s">
        <v>720</v>
      </c>
      <c r="B607" t="s">
        <v>9</v>
      </c>
      <c r="C607" t="s">
        <v>54</v>
      </c>
      <c r="D607" t="s">
        <v>2054</v>
      </c>
      <c r="E607" t="s">
        <v>2047</v>
      </c>
      <c r="F607">
        <v>2952</v>
      </c>
      <c r="G607">
        <v>3204</v>
      </c>
      <c r="H607">
        <v>2937</v>
      </c>
    </row>
    <row r="608" spans="1:8" hidden="1" x14ac:dyDescent="0.3">
      <c r="A608" t="s">
        <v>720</v>
      </c>
      <c r="B608" t="s">
        <v>9</v>
      </c>
      <c r="C608" t="s">
        <v>337</v>
      </c>
      <c r="D608" t="s">
        <v>2055</v>
      </c>
      <c r="E608" t="s">
        <v>2047</v>
      </c>
      <c r="F608">
        <v>336.07</v>
      </c>
    </row>
    <row r="609" spans="1:8" hidden="1" x14ac:dyDescent="0.3">
      <c r="A609" t="s">
        <v>720</v>
      </c>
      <c r="B609" t="s">
        <v>9</v>
      </c>
      <c r="C609" t="s">
        <v>281</v>
      </c>
      <c r="D609" t="s">
        <v>2056</v>
      </c>
      <c r="E609" t="s">
        <v>2057</v>
      </c>
      <c r="F609">
        <v>448.05</v>
      </c>
      <c r="G609">
        <v>1019.43</v>
      </c>
      <c r="H609">
        <v>590.72</v>
      </c>
    </row>
    <row r="610" spans="1:8" hidden="1" x14ac:dyDescent="0.3">
      <c r="A610" t="s">
        <v>720</v>
      </c>
      <c r="B610" t="s">
        <v>9</v>
      </c>
      <c r="C610" t="s">
        <v>282</v>
      </c>
      <c r="D610" t="s">
        <v>2058</v>
      </c>
      <c r="E610" t="s">
        <v>2057</v>
      </c>
      <c r="F610">
        <v>14172.02</v>
      </c>
      <c r="G610">
        <v>9477.99</v>
      </c>
      <c r="H610">
        <v>5365.9</v>
      </c>
    </row>
    <row r="611" spans="1:8" hidden="1" x14ac:dyDescent="0.3">
      <c r="A611" t="s">
        <v>720</v>
      </c>
      <c r="B611" t="s">
        <v>9</v>
      </c>
      <c r="C611" t="s">
        <v>283</v>
      </c>
      <c r="D611" t="s">
        <v>2059</v>
      </c>
      <c r="E611" t="s">
        <v>2057</v>
      </c>
      <c r="F611">
        <v>18</v>
      </c>
      <c r="G611">
        <v>28</v>
      </c>
      <c r="H611">
        <v>41.5</v>
      </c>
    </row>
    <row r="612" spans="1:8" hidden="1" x14ac:dyDescent="0.3">
      <c r="A612" t="s">
        <v>720</v>
      </c>
      <c r="B612" t="s">
        <v>9</v>
      </c>
      <c r="C612" t="s">
        <v>284</v>
      </c>
      <c r="D612" t="s">
        <v>2060</v>
      </c>
      <c r="E612" t="s">
        <v>2057</v>
      </c>
      <c r="F612">
        <v>4382.3100000000004</v>
      </c>
      <c r="G612">
        <v>4086.23</v>
      </c>
      <c r="H612">
        <v>3469.91</v>
      </c>
    </row>
    <row r="613" spans="1:8" hidden="1" x14ac:dyDescent="0.3">
      <c r="A613" t="s">
        <v>720</v>
      </c>
      <c r="B613" t="s">
        <v>9</v>
      </c>
      <c r="C613" t="s">
        <v>359</v>
      </c>
      <c r="D613" t="s">
        <v>2061</v>
      </c>
      <c r="E613" t="s">
        <v>2057</v>
      </c>
      <c r="F613">
        <v>261.26</v>
      </c>
    </row>
    <row r="614" spans="1:8" hidden="1" x14ac:dyDescent="0.3">
      <c r="A614" t="s">
        <v>720</v>
      </c>
      <c r="B614" t="s">
        <v>9</v>
      </c>
      <c r="C614" t="s">
        <v>285</v>
      </c>
      <c r="D614" t="s">
        <v>2062</v>
      </c>
      <c r="E614" t="s">
        <v>2057</v>
      </c>
      <c r="F614">
        <v>264.86</v>
      </c>
      <c r="G614">
        <v>252.39</v>
      </c>
      <c r="H614">
        <v>482.22</v>
      </c>
    </row>
    <row r="615" spans="1:8" hidden="1" x14ac:dyDescent="0.3">
      <c r="A615" t="s">
        <v>720</v>
      </c>
      <c r="B615" t="s">
        <v>9</v>
      </c>
      <c r="C615" t="s">
        <v>286</v>
      </c>
      <c r="D615" t="s">
        <v>2063</v>
      </c>
      <c r="E615" t="s">
        <v>2057</v>
      </c>
      <c r="F615">
        <v>9308.14</v>
      </c>
      <c r="G615">
        <v>10218.959999999999</v>
      </c>
      <c r="H615">
        <v>8597.5499999999993</v>
      </c>
    </row>
    <row r="616" spans="1:8" hidden="1" x14ac:dyDescent="0.3">
      <c r="A616" t="s">
        <v>720</v>
      </c>
      <c r="B616" t="s">
        <v>9</v>
      </c>
      <c r="C616" t="s">
        <v>287</v>
      </c>
      <c r="D616" t="s">
        <v>2064</v>
      </c>
      <c r="E616" t="s">
        <v>2057</v>
      </c>
      <c r="F616">
        <v>4120.45</v>
      </c>
      <c r="G616">
        <v>9409.61</v>
      </c>
      <c r="H616">
        <v>8191.04</v>
      </c>
    </row>
    <row r="617" spans="1:8" hidden="1" x14ac:dyDescent="0.3">
      <c r="A617" t="s">
        <v>720</v>
      </c>
      <c r="B617" t="s">
        <v>9</v>
      </c>
      <c r="C617" t="s">
        <v>288</v>
      </c>
      <c r="D617" t="s">
        <v>2065</v>
      </c>
      <c r="E617" t="s">
        <v>2057</v>
      </c>
      <c r="F617">
        <v>23</v>
      </c>
      <c r="G617">
        <v>46</v>
      </c>
    </row>
    <row r="618" spans="1:8" hidden="1" x14ac:dyDescent="0.3">
      <c r="A618" t="s">
        <v>720</v>
      </c>
      <c r="B618" t="s">
        <v>9</v>
      </c>
      <c r="C618" t="s">
        <v>289</v>
      </c>
      <c r="D618" t="s">
        <v>2066</v>
      </c>
      <c r="E618" t="s">
        <v>2057</v>
      </c>
      <c r="F618">
        <v>23473.85</v>
      </c>
      <c r="G618">
        <v>25281.279999999999</v>
      </c>
      <c r="H618">
        <v>18589.95</v>
      </c>
    </row>
    <row r="619" spans="1:8" hidden="1" x14ac:dyDescent="0.3">
      <c r="A619" t="s">
        <v>720</v>
      </c>
      <c r="B619" t="s">
        <v>9</v>
      </c>
      <c r="C619" t="s">
        <v>321</v>
      </c>
      <c r="D619" t="s">
        <v>2067</v>
      </c>
      <c r="E619" t="s">
        <v>2057</v>
      </c>
      <c r="F619">
        <v>6679.5</v>
      </c>
      <c r="G619">
        <v>7345.88</v>
      </c>
      <c r="H619">
        <v>6302.5</v>
      </c>
    </row>
    <row r="620" spans="1:8" hidden="1" x14ac:dyDescent="0.3">
      <c r="A620" t="s">
        <v>720</v>
      </c>
      <c r="B620" t="s">
        <v>9</v>
      </c>
      <c r="C620" t="s">
        <v>20</v>
      </c>
      <c r="D620" t="s">
        <v>431</v>
      </c>
      <c r="E620" t="s">
        <v>2057</v>
      </c>
      <c r="F620">
        <v>0</v>
      </c>
      <c r="G620">
        <v>0</v>
      </c>
      <c r="H620">
        <v>0</v>
      </c>
    </row>
    <row r="621" spans="1:8" hidden="1" x14ac:dyDescent="0.3">
      <c r="A621" t="s">
        <v>720</v>
      </c>
      <c r="B621" t="s">
        <v>9</v>
      </c>
      <c r="C621" t="s">
        <v>344</v>
      </c>
      <c r="D621" t="s">
        <v>2068</v>
      </c>
      <c r="E621" t="s">
        <v>2069</v>
      </c>
      <c r="F621">
        <v>559.99</v>
      </c>
      <c r="G621">
        <v>168</v>
      </c>
    </row>
    <row r="622" spans="1:8" hidden="1" x14ac:dyDescent="0.3">
      <c r="A622" t="s">
        <v>720</v>
      </c>
      <c r="B622" t="s">
        <v>9</v>
      </c>
      <c r="C622" t="s">
        <v>346</v>
      </c>
      <c r="D622" t="s">
        <v>2070</v>
      </c>
      <c r="E622" t="s">
        <v>2069</v>
      </c>
      <c r="H622">
        <v>2661.05</v>
      </c>
    </row>
    <row r="623" spans="1:8" hidden="1" x14ac:dyDescent="0.3">
      <c r="A623" t="s">
        <v>720</v>
      </c>
      <c r="B623" t="s">
        <v>9</v>
      </c>
      <c r="C623" t="s">
        <v>22</v>
      </c>
      <c r="D623" t="s">
        <v>433</v>
      </c>
      <c r="E623" t="s">
        <v>2069</v>
      </c>
      <c r="H623">
        <v>35014</v>
      </c>
    </row>
    <row r="624" spans="1:8" hidden="1" x14ac:dyDescent="0.3">
      <c r="A624" t="s">
        <v>720</v>
      </c>
      <c r="B624" t="s">
        <v>9</v>
      </c>
      <c r="C624" t="s">
        <v>158</v>
      </c>
      <c r="D624" t="s">
        <v>2071</v>
      </c>
      <c r="E624" t="s">
        <v>2072</v>
      </c>
      <c r="F624">
        <v>1450</v>
      </c>
      <c r="G624">
        <v>1670.5</v>
      </c>
      <c r="H624">
        <v>958</v>
      </c>
    </row>
    <row r="625" spans="1:8" hidden="1" x14ac:dyDescent="0.3">
      <c r="A625" t="s">
        <v>720</v>
      </c>
      <c r="B625" t="s">
        <v>9</v>
      </c>
      <c r="C625" t="s">
        <v>295</v>
      </c>
      <c r="D625" t="s">
        <v>2073</v>
      </c>
      <c r="E625" t="s">
        <v>2072</v>
      </c>
      <c r="F625">
        <v>8038.5</v>
      </c>
      <c r="G625">
        <v>10622.5</v>
      </c>
      <c r="H625">
        <v>5732.65</v>
      </c>
    </row>
    <row r="626" spans="1:8" hidden="1" x14ac:dyDescent="0.3">
      <c r="A626" t="s">
        <v>720</v>
      </c>
      <c r="B626" t="s">
        <v>9</v>
      </c>
      <c r="C626" t="s">
        <v>347</v>
      </c>
      <c r="D626" t="s">
        <v>2074</v>
      </c>
      <c r="E626" t="s">
        <v>2072</v>
      </c>
      <c r="G626">
        <v>0</v>
      </c>
    </row>
    <row r="627" spans="1:8" hidden="1" x14ac:dyDescent="0.3">
      <c r="A627" t="s">
        <v>720</v>
      </c>
      <c r="B627" t="s">
        <v>9</v>
      </c>
      <c r="C627" t="s">
        <v>24</v>
      </c>
      <c r="D627" t="s">
        <v>434</v>
      </c>
      <c r="E627" t="s">
        <v>2072</v>
      </c>
      <c r="F627">
        <v>24729.61</v>
      </c>
      <c r="G627">
        <v>28368.560000000001</v>
      </c>
      <c r="H627">
        <v>13645.49</v>
      </c>
    </row>
    <row r="628" spans="1:8" hidden="1" x14ac:dyDescent="0.3">
      <c r="A628" t="s">
        <v>720</v>
      </c>
      <c r="B628" t="s">
        <v>9</v>
      </c>
      <c r="C628" t="s">
        <v>298</v>
      </c>
      <c r="D628" t="s">
        <v>2075</v>
      </c>
      <c r="E628" t="s">
        <v>2072</v>
      </c>
      <c r="F628">
        <v>775</v>
      </c>
      <c r="G628">
        <v>881</v>
      </c>
      <c r="H628">
        <v>452.2</v>
      </c>
    </row>
    <row r="629" spans="1:8" hidden="1" x14ac:dyDescent="0.3">
      <c r="A629" t="s">
        <v>720</v>
      </c>
      <c r="B629" t="s">
        <v>9</v>
      </c>
      <c r="C629" t="s">
        <v>324</v>
      </c>
      <c r="D629" t="s">
        <v>2076</v>
      </c>
      <c r="E629" t="s">
        <v>2072</v>
      </c>
      <c r="G629">
        <v>675</v>
      </c>
    </row>
    <row r="630" spans="1:8" hidden="1" x14ac:dyDescent="0.3">
      <c r="A630" t="s">
        <v>720</v>
      </c>
      <c r="B630" t="s">
        <v>9</v>
      </c>
      <c r="C630" t="s">
        <v>306</v>
      </c>
      <c r="D630" t="s">
        <v>2077</v>
      </c>
      <c r="E630" t="s">
        <v>2072</v>
      </c>
      <c r="F630">
        <v>0</v>
      </c>
    </row>
    <row r="631" spans="1:8" hidden="1" x14ac:dyDescent="0.3">
      <c r="A631" t="s">
        <v>720</v>
      </c>
      <c r="B631" t="s">
        <v>9</v>
      </c>
      <c r="C631" t="s">
        <v>49</v>
      </c>
      <c r="D631" t="s">
        <v>2078</v>
      </c>
      <c r="E631" t="s">
        <v>2072</v>
      </c>
      <c r="F631">
        <v>1886.12</v>
      </c>
      <c r="G631">
        <v>1719.57</v>
      </c>
      <c r="H631">
        <v>699.63</v>
      </c>
    </row>
    <row r="632" spans="1:8" hidden="1" x14ac:dyDescent="0.3">
      <c r="A632" t="s">
        <v>720</v>
      </c>
      <c r="B632" t="s">
        <v>9</v>
      </c>
      <c r="C632" t="s">
        <v>367</v>
      </c>
      <c r="D632" t="s">
        <v>2079</v>
      </c>
      <c r="E632" t="s">
        <v>2072</v>
      </c>
      <c r="H632">
        <v>-25</v>
      </c>
    </row>
    <row r="633" spans="1:8" hidden="1" x14ac:dyDescent="0.3">
      <c r="A633" t="s">
        <v>720</v>
      </c>
      <c r="B633" t="s">
        <v>9</v>
      </c>
      <c r="C633" t="s">
        <v>28</v>
      </c>
      <c r="D633" t="s">
        <v>2080</v>
      </c>
      <c r="E633" t="s">
        <v>2072</v>
      </c>
      <c r="F633">
        <v>0</v>
      </c>
      <c r="G633">
        <v>0</v>
      </c>
    </row>
    <row r="634" spans="1:8" hidden="1" x14ac:dyDescent="0.3">
      <c r="A634" t="s">
        <v>720</v>
      </c>
      <c r="B634" t="s">
        <v>39</v>
      </c>
      <c r="C634" t="s">
        <v>273</v>
      </c>
      <c r="D634" t="s">
        <v>2081</v>
      </c>
      <c r="E634" t="s">
        <v>2082</v>
      </c>
      <c r="F634">
        <v>362.07</v>
      </c>
      <c r="G634">
        <v>2569.04</v>
      </c>
      <c r="H634">
        <v>3306.32</v>
      </c>
    </row>
    <row r="635" spans="1:8" hidden="1" x14ac:dyDescent="0.3">
      <c r="A635" t="s">
        <v>720</v>
      </c>
      <c r="B635" t="s">
        <v>39</v>
      </c>
      <c r="C635" t="s">
        <v>333</v>
      </c>
      <c r="D635" t="s">
        <v>2083</v>
      </c>
      <c r="E635" t="s">
        <v>2082</v>
      </c>
      <c r="F635">
        <v>6.97</v>
      </c>
      <c r="G635">
        <v>98.97</v>
      </c>
      <c r="H635">
        <v>8.36</v>
      </c>
    </row>
    <row r="636" spans="1:8" hidden="1" x14ac:dyDescent="0.3">
      <c r="A636" t="s">
        <v>720</v>
      </c>
      <c r="B636" t="s">
        <v>39</v>
      </c>
      <c r="C636" t="s">
        <v>358</v>
      </c>
      <c r="D636" t="s">
        <v>2084</v>
      </c>
      <c r="E636" t="s">
        <v>2082</v>
      </c>
      <c r="F636">
        <v>14.98</v>
      </c>
    </row>
    <row r="637" spans="1:8" hidden="1" x14ac:dyDescent="0.3">
      <c r="A637" t="s">
        <v>720</v>
      </c>
      <c r="B637" t="s">
        <v>39</v>
      </c>
      <c r="C637" t="s">
        <v>334</v>
      </c>
      <c r="D637" t="s">
        <v>2085</v>
      </c>
      <c r="E637" t="s">
        <v>2082</v>
      </c>
      <c r="F637">
        <v>14.99</v>
      </c>
    </row>
    <row r="638" spans="1:8" hidden="1" x14ac:dyDescent="0.3">
      <c r="A638" t="s">
        <v>720</v>
      </c>
      <c r="B638" t="s">
        <v>39</v>
      </c>
      <c r="C638" t="s">
        <v>275</v>
      </c>
      <c r="D638" t="s">
        <v>2086</v>
      </c>
      <c r="E638" t="s">
        <v>2082</v>
      </c>
      <c r="F638">
        <v>9.98</v>
      </c>
      <c r="H638">
        <v>24.98</v>
      </c>
    </row>
    <row r="639" spans="1:8" hidden="1" x14ac:dyDescent="0.3">
      <c r="A639" t="s">
        <v>720</v>
      </c>
      <c r="B639" t="s">
        <v>39</v>
      </c>
      <c r="C639" t="s">
        <v>276</v>
      </c>
      <c r="D639" t="s">
        <v>2087</v>
      </c>
      <c r="E639" t="s">
        <v>2082</v>
      </c>
      <c r="F639">
        <v>10180.19</v>
      </c>
      <c r="G639">
        <v>6760.39</v>
      </c>
      <c r="H639">
        <v>199.98</v>
      </c>
    </row>
    <row r="640" spans="1:8" hidden="1" x14ac:dyDescent="0.3">
      <c r="A640" t="s">
        <v>720</v>
      </c>
      <c r="B640" t="s">
        <v>39</v>
      </c>
      <c r="C640" t="s">
        <v>277</v>
      </c>
      <c r="D640" t="s">
        <v>2088</v>
      </c>
      <c r="E640" t="s">
        <v>2082</v>
      </c>
      <c r="G640">
        <v>0</v>
      </c>
    </row>
    <row r="641" spans="1:8" hidden="1" x14ac:dyDescent="0.3">
      <c r="A641" t="s">
        <v>720</v>
      </c>
      <c r="B641" t="s">
        <v>39</v>
      </c>
      <c r="C641" t="s">
        <v>302</v>
      </c>
      <c r="D641" t="s">
        <v>2089</v>
      </c>
      <c r="E641" t="s">
        <v>2082</v>
      </c>
      <c r="H641">
        <v>68.8</v>
      </c>
    </row>
    <row r="642" spans="1:8" hidden="1" x14ac:dyDescent="0.3">
      <c r="A642" t="s">
        <v>720</v>
      </c>
      <c r="B642" t="s">
        <v>39</v>
      </c>
      <c r="C642" t="s">
        <v>364</v>
      </c>
      <c r="D642" t="s">
        <v>2090</v>
      </c>
      <c r="E642" t="s">
        <v>2082</v>
      </c>
      <c r="F642">
        <v>63.55</v>
      </c>
      <c r="G642">
        <v>24.2</v>
      </c>
      <c r="H642">
        <v>19.649999999999999</v>
      </c>
    </row>
    <row r="643" spans="1:8" hidden="1" x14ac:dyDescent="0.3">
      <c r="A643" t="s">
        <v>720</v>
      </c>
      <c r="B643" t="s">
        <v>39</v>
      </c>
      <c r="C643" t="s">
        <v>16</v>
      </c>
      <c r="D643" t="s">
        <v>440</v>
      </c>
      <c r="E643" t="s">
        <v>2082</v>
      </c>
      <c r="F643">
        <v>0</v>
      </c>
      <c r="G643">
        <v>0</v>
      </c>
      <c r="H643">
        <v>0</v>
      </c>
    </row>
    <row r="644" spans="1:8" hidden="1" x14ac:dyDescent="0.3">
      <c r="A644" t="s">
        <v>720</v>
      </c>
      <c r="B644" t="s">
        <v>39</v>
      </c>
      <c r="C644" t="s">
        <v>18</v>
      </c>
      <c r="D644" t="s">
        <v>442</v>
      </c>
      <c r="E644" t="s">
        <v>2091</v>
      </c>
      <c r="F644">
        <v>0</v>
      </c>
      <c r="G644">
        <v>0</v>
      </c>
      <c r="H644">
        <v>0</v>
      </c>
    </row>
    <row r="645" spans="1:8" hidden="1" x14ac:dyDescent="0.3">
      <c r="A645" t="s">
        <v>720</v>
      </c>
      <c r="B645" t="s">
        <v>39</v>
      </c>
      <c r="C645" t="s">
        <v>54</v>
      </c>
      <c r="D645" t="s">
        <v>2092</v>
      </c>
      <c r="E645" t="s">
        <v>2091</v>
      </c>
      <c r="G645">
        <v>180</v>
      </c>
      <c r="H645">
        <v>165</v>
      </c>
    </row>
    <row r="646" spans="1:8" hidden="1" x14ac:dyDescent="0.3">
      <c r="A646" t="s">
        <v>720</v>
      </c>
      <c r="B646" t="s">
        <v>39</v>
      </c>
      <c r="C646" t="s">
        <v>337</v>
      </c>
      <c r="D646" t="s">
        <v>2093</v>
      </c>
      <c r="E646" t="s">
        <v>2091</v>
      </c>
      <c r="F646">
        <v>11.42</v>
      </c>
    </row>
    <row r="647" spans="1:8" hidden="1" x14ac:dyDescent="0.3">
      <c r="A647" t="s">
        <v>720</v>
      </c>
      <c r="B647" t="s">
        <v>39</v>
      </c>
      <c r="C647" t="s">
        <v>282</v>
      </c>
      <c r="D647" t="s">
        <v>2094</v>
      </c>
      <c r="E647" t="s">
        <v>2095</v>
      </c>
      <c r="F647">
        <v>151.80000000000001</v>
      </c>
      <c r="G647">
        <v>240.19</v>
      </c>
    </row>
    <row r="648" spans="1:8" hidden="1" x14ac:dyDescent="0.3">
      <c r="A648" t="s">
        <v>720</v>
      </c>
      <c r="B648" t="s">
        <v>39</v>
      </c>
      <c r="C648" t="s">
        <v>20</v>
      </c>
      <c r="D648" t="s">
        <v>443</v>
      </c>
      <c r="E648" t="s">
        <v>2095</v>
      </c>
      <c r="F648">
        <v>0</v>
      </c>
      <c r="G648">
        <v>0</v>
      </c>
      <c r="H648">
        <v>0</v>
      </c>
    </row>
    <row r="649" spans="1:8" hidden="1" x14ac:dyDescent="0.3">
      <c r="A649" t="s">
        <v>720</v>
      </c>
      <c r="B649" t="s">
        <v>39</v>
      </c>
      <c r="C649" t="s">
        <v>43</v>
      </c>
      <c r="D649" t="s">
        <v>445</v>
      </c>
      <c r="E649" t="s">
        <v>2096</v>
      </c>
      <c r="F649">
        <v>0</v>
      </c>
      <c r="G649">
        <v>0</v>
      </c>
      <c r="H649">
        <v>0</v>
      </c>
    </row>
    <row r="650" spans="1:8" hidden="1" x14ac:dyDescent="0.3">
      <c r="A650" t="s">
        <v>720</v>
      </c>
      <c r="B650" t="s">
        <v>39</v>
      </c>
      <c r="C650" t="s">
        <v>295</v>
      </c>
      <c r="D650" t="s">
        <v>2097</v>
      </c>
      <c r="E650" t="s">
        <v>2098</v>
      </c>
      <c r="G650">
        <v>949</v>
      </c>
    </row>
    <row r="651" spans="1:8" hidden="1" x14ac:dyDescent="0.3">
      <c r="A651" t="s">
        <v>720</v>
      </c>
      <c r="B651" t="s">
        <v>39</v>
      </c>
      <c r="C651" t="s">
        <v>28</v>
      </c>
      <c r="D651" t="s">
        <v>446</v>
      </c>
      <c r="E651" t="s">
        <v>2098</v>
      </c>
      <c r="F651">
        <v>0</v>
      </c>
      <c r="G651">
        <v>0</v>
      </c>
      <c r="H651">
        <v>0</v>
      </c>
    </row>
    <row r="652" spans="1:8" hidden="1" x14ac:dyDescent="0.3">
      <c r="A652" t="s">
        <v>720</v>
      </c>
      <c r="B652" t="s">
        <v>45</v>
      </c>
      <c r="C652" t="s">
        <v>206</v>
      </c>
      <c r="D652" t="s">
        <v>2099</v>
      </c>
      <c r="E652" t="s">
        <v>2100</v>
      </c>
      <c r="F652">
        <v>1.1399999999999999</v>
      </c>
      <c r="G652">
        <v>1.06</v>
      </c>
      <c r="H652">
        <v>15.87</v>
      </c>
    </row>
    <row r="653" spans="1:8" hidden="1" x14ac:dyDescent="0.3">
      <c r="A653" t="s">
        <v>720</v>
      </c>
      <c r="B653" t="s">
        <v>45</v>
      </c>
      <c r="C653" t="s">
        <v>272</v>
      </c>
      <c r="D653" t="s">
        <v>2101</v>
      </c>
      <c r="E653" t="s">
        <v>2102</v>
      </c>
      <c r="G653">
        <v>200</v>
      </c>
      <c r="H653">
        <v>197.55</v>
      </c>
    </row>
    <row r="654" spans="1:8" hidden="1" x14ac:dyDescent="0.3">
      <c r="A654" t="s">
        <v>720</v>
      </c>
      <c r="B654" t="s">
        <v>45</v>
      </c>
      <c r="C654" t="s">
        <v>273</v>
      </c>
      <c r="D654" t="s">
        <v>2103</v>
      </c>
      <c r="E654" t="s">
        <v>2102</v>
      </c>
      <c r="H654">
        <v>229.4</v>
      </c>
    </row>
    <row r="655" spans="1:8" hidden="1" x14ac:dyDescent="0.3">
      <c r="A655" t="s">
        <v>720</v>
      </c>
      <c r="B655" t="s">
        <v>45</v>
      </c>
      <c r="C655" t="s">
        <v>184</v>
      </c>
      <c r="D655" t="s">
        <v>2104</v>
      </c>
      <c r="E655" t="s">
        <v>2102</v>
      </c>
      <c r="G655">
        <v>-14.5</v>
      </c>
      <c r="H655">
        <v>286.75</v>
      </c>
    </row>
    <row r="656" spans="1:8" hidden="1" x14ac:dyDescent="0.3">
      <c r="A656" t="s">
        <v>720</v>
      </c>
      <c r="B656" t="s">
        <v>45</v>
      </c>
      <c r="C656" t="s">
        <v>275</v>
      </c>
      <c r="D656" t="s">
        <v>2105</v>
      </c>
      <c r="E656" t="s">
        <v>2102</v>
      </c>
      <c r="F656">
        <v>118.95</v>
      </c>
      <c r="H656">
        <v>41.5</v>
      </c>
    </row>
    <row r="657" spans="1:8" hidden="1" x14ac:dyDescent="0.3">
      <c r="A657" t="s">
        <v>720</v>
      </c>
      <c r="B657" t="s">
        <v>45</v>
      </c>
      <c r="C657" t="s">
        <v>276</v>
      </c>
      <c r="D657" t="s">
        <v>2106</v>
      </c>
      <c r="E657" t="s">
        <v>2102</v>
      </c>
      <c r="H657">
        <v>60.15</v>
      </c>
    </row>
    <row r="658" spans="1:8" hidden="1" x14ac:dyDescent="0.3">
      <c r="A658" t="s">
        <v>720</v>
      </c>
      <c r="B658" t="s">
        <v>45</v>
      </c>
      <c r="C658" t="s">
        <v>277</v>
      </c>
      <c r="D658" t="s">
        <v>2107</v>
      </c>
      <c r="E658" t="s">
        <v>2102</v>
      </c>
      <c r="F658">
        <v>0</v>
      </c>
    </row>
    <row r="659" spans="1:8" hidden="1" x14ac:dyDescent="0.3">
      <c r="A659" t="s">
        <v>720</v>
      </c>
      <c r="B659" t="s">
        <v>45</v>
      </c>
      <c r="C659" t="s">
        <v>302</v>
      </c>
      <c r="D659" t="s">
        <v>2108</v>
      </c>
      <c r="E659" t="s">
        <v>2102</v>
      </c>
      <c r="F659">
        <v>1047.3900000000001</v>
      </c>
      <c r="G659">
        <v>-271.2</v>
      </c>
      <c r="H659">
        <v>175.34</v>
      </c>
    </row>
    <row r="660" spans="1:8" hidden="1" x14ac:dyDescent="0.3">
      <c r="A660" t="s">
        <v>720</v>
      </c>
      <c r="B660" t="s">
        <v>45</v>
      </c>
      <c r="C660" t="s">
        <v>364</v>
      </c>
      <c r="D660" t="s">
        <v>2109</v>
      </c>
      <c r="E660" t="s">
        <v>2102</v>
      </c>
      <c r="F660">
        <v>358.62</v>
      </c>
      <c r="G660">
        <v>134.4</v>
      </c>
      <c r="H660">
        <v>204.49</v>
      </c>
    </row>
    <row r="661" spans="1:8" hidden="1" x14ac:dyDescent="0.3">
      <c r="A661" t="s">
        <v>720</v>
      </c>
      <c r="B661" t="s">
        <v>45</v>
      </c>
      <c r="C661" t="s">
        <v>360</v>
      </c>
      <c r="D661" t="s">
        <v>2110</v>
      </c>
      <c r="E661" t="s">
        <v>2102</v>
      </c>
      <c r="F661">
        <v>1562.76</v>
      </c>
      <c r="G661">
        <v>1612.36</v>
      </c>
      <c r="H661">
        <v>1898</v>
      </c>
    </row>
    <row r="662" spans="1:8" hidden="1" x14ac:dyDescent="0.3">
      <c r="A662" t="s">
        <v>720</v>
      </c>
      <c r="B662" t="s">
        <v>45</v>
      </c>
      <c r="C662" t="s">
        <v>16</v>
      </c>
      <c r="D662" t="s">
        <v>447</v>
      </c>
      <c r="E662" t="s">
        <v>2102</v>
      </c>
      <c r="F662">
        <v>0</v>
      </c>
      <c r="G662">
        <v>0</v>
      </c>
      <c r="H662">
        <v>0</v>
      </c>
    </row>
    <row r="663" spans="1:8" hidden="1" x14ac:dyDescent="0.3">
      <c r="A663" t="s">
        <v>720</v>
      </c>
      <c r="B663" t="s">
        <v>45</v>
      </c>
      <c r="C663" t="s">
        <v>222</v>
      </c>
      <c r="D663" t="s">
        <v>2111</v>
      </c>
      <c r="E663" t="s">
        <v>2112</v>
      </c>
      <c r="F663">
        <v>2.3199999999999998</v>
      </c>
      <c r="G663">
        <v>26.35</v>
      </c>
      <c r="H663">
        <v>1.5</v>
      </c>
    </row>
    <row r="664" spans="1:8" hidden="1" x14ac:dyDescent="0.3">
      <c r="A664" t="s">
        <v>720</v>
      </c>
      <c r="B664" t="s">
        <v>45</v>
      </c>
      <c r="C664" t="s">
        <v>365</v>
      </c>
      <c r="D664" t="s">
        <v>2113</v>
      </c>
      <c r="E664" t="s">
        <v>2112</v>
      </c>
      <c r="F664">
        <v>12.32</v>
      </c>
    </row>
    <row r="665" spans="1:8" hidden="1" x14ac:dyDescent="0.3">
      <c r="A665" t="s">
        <v>720</v>
      </c>
      <c r="B665" t="s">
        <v>45</v>
      </c>
      <c r="C665" t="s">
        <v>313</v>
      </c>
      <c r="D665" t="s">
        <v>2114</v>
      </c>
      <c r="E665" t="s">
        <v>2112</v>
      </c>
      <c r="H665">
        <v>20.66</v>
      </c>
    </row>
    <row r="666" spans="1:8" hidden="1" x14ac:dyDescent="0.3">
      <c r="A666" t="s">
        <v>720</v>
      </c>
      <c r="B666" t="s">
        <v>45</v>
      </c>
      <c r="C666" t="s">
        <v>18</v>
      </c>
      <c r="D666" t="s">
        <v>448</v>
      </c>
      <c r="E666" t="s">
        <v>2112</v>
      </c>
      <c r="F666">
        <v>0</v>
      </c>
      <c r="G666">
        <v>0</v>
      </c>
      <c r="H666">
        <v>0</v>
      </c>
    </row>
    <row r="667" spans="1:8" hidden="1" x14ac:dyDescent="0.3">
      <c r="A667" t="s">
        <v>720</v>
      </c>
      <c r="B667" t="s">
        <v>45</v>
      </c>
      <c r="C667" t="s">
        <v>54</v>
      </c>
      <c r="D667" t="s">
        <v>2115</v>
      </c>
      <c r="E667" t="s">
        <v>2112</v>
      </c>
      <c r="F667">
        <v>3080</v>
      </c>
      <c r="G667">
        <v>2952</v>
      </c>
      <c r="H667">
        <v>2832</v>
      </c>
    </row>
    <row r="668" spans="1:8" hidden="1" x14ac:dyDescent="0.3">
      <c r="A668" t="s">
        <v>720</v>
      </c>
      <c r="B668" t="s">
        <v>45</v>
      </c>
      <c r="C668" t="s">
        <v>337</v>
      </c>
      <c r="D668" t="s">
        <v>2116</v>
      </c>
      <c r="E668" t="s">
        <v>2112</v>
      </c>
      <c r="F668">
        <v>30.75</v>
      </c>
    </row>
    <row r="669" spans="1:8" hidden="1" x14ac:dyDescent="0.3">
      <c r="A669" t="s">
        <v>720</v>
      </c>
      <c r="B669" t="s">
        <v>45</v>
      </c>
      <c r="C669" t="s">
        <v>282</v>
      </c>
      <c r="D669" t="s">
        <v>2117</v>
      </c>
      <c r="E669" t="s">
        <v>2118</v>
      </c>
      <c r="G669">
        <v>24</v>
      </c>
    </row>
    <row r="670" spans="1:8" hidden="1" x14ac:dyDescent="0.3">
      <c r="A670" t="s">
        <v>720</v>
      </c>
      <c r="B670" t="s">
        <v>45</v>
      </c>
      <c r="C670" t="s">
        <v>368</v>
      </c>
      <c r="D670" t="s">
        <v>2119</v>
      </c>
      <c r="E670" t="s">
        <v>2120</v>
      </c>
      <c r="H670">
        <v>1486</v>
      </c>
    </row>
    <row r="671" spans="1:8" hidden="1" x14ac:dyDescent="0.3">
      <c r="A671" t="s">
        <v>720</v>
      </c>
      <c r="B671" t="s">
        <v>45</v>
      </c>
      <c r="C671" t="s">
        <v>28</v>
      </c>
      <c r="D671" t="s">
        <v>2121</v>
      </c>
      <c r="E671" t="s">
        <v>2122</v>
      </c>
      <c r="H671">
        <v>0</v>
      </c>
    </row>
    <row r="672" spans="1:8" hidden="1" x14ac:dyDescent="0.3">
      <c r="A672" t="s">
        <v>720</v>
      </c>
      <c r="B672" t="s">
        <v>51</v>
      </c>
      <c r="C672" t="s">
        <v>206</v>
      </c>
      <c r="D672" t="s">
        <v>2123</v>
      </c>
      <c r="E672" t="s">
        <v>2124</v>
      </c>
      <c r="F672">
        <v>7.25</v>
      </c>
      <c r="G672">
        <v>7.03</v>
      </c>
      <c r="H672">
        <v>90.33</v>
      </c>
    </row>
    <row r="673" spans="1:8" hidden="1" x14ac:dyDescent="0.3">
      <c r="A673" t="s">
        <v>720</v>
      </c>
      <c r="B673" t="s">
        <v>51</v>
      </c>
      <c r="C673" t="s">
        <v>270</v>
      </c>
      <c r="D673" t="s">
        <v>2125</v>
      </c>
      <c r="E673" t="s">
        <v>2126</v>
      </c>
      <c r="F673">
        <v>66.89</v>
      </c>
      <c r="H673">
        <v>19.04</v>
      </c>
    </row>
    <row r="674" spans="1:8" hidden="1" x14ac:dyDescent="0.3">
      <c r="A674" t="s">
        <v>720</v>
      </c>
      <c r="B674" t="s">
        <v>51</v>
      </c>
      <c r="C674" t="s">
        <v>11</v>
      </c>
      <c r="D674" t="s">
        <v>455</v>
      </c>
      <c r="E674" t="s">
        <v>2126</v>
      </c>
      <c r="F674">
        <v>0</v>
      </c>
      <c r="G674">
        <v>0</v>
      </c>
      <c r="H674">
        <v>0</v>
      </c>
    </row>
    <row r="675" spans="1:8" hidden="1" x14ac:dyDescent="0.3">
      <c r="A675" t="s">
        <v>720</v>
      </c>
      <c r="B675" t="s">
        <v>51</v>
      </c>
      <c r="C675" t="s">
        <v>272</v>
      </c>
      <c r="D675" t="s">
        <v>2127</v>
      </c>
      <c r="E675" t="s">
        <v>2128</v>
      </c>
      <c r="F675">
        <v>17.739999999999998</v>
      </c>
      <c r="G675">
        <v>10</v>
      </c>
      <c r="H675">
        <v>22.47</v>
      </c>
    </row>
    <row r="676" spans="1:8" hidden="1" x14ac:dyDescent="0.3">
      <c r="A676" t="s">
        <v>720</v>
      </c>
      <c r="B676" t="s">
        <v>51</v>
      </c>
      <c r="C676" t="s">
        <v>273</v>
      </c>
      <c r="D676" t="s">
        <v>2129</v>
      </c>
      <c r="E676" t="s">
        <v>2128</v>
      </c>
      <c r="F676">
        <v>5117.66</v>
      </c>
      <c r="G676">
        <v>2676.73</v>
      </c>
      <c r="H676">
        <v>777.98</v>
      </c>
    </row>
    <row r="677" spans="1:8" hidden="1" x14ac:dyDescent="0.3">
      <c r="A677" t="s">
        <v>720</v>
      </c>
      <c r="B677" t="s">
        <v>51</v>
      </c>
      <c r="C677" t="s">
        <v>372</v>
      </c>
      <c r="D677" t="s">
        <v>2130</v>
      </c>
      <c r="E677" t="s">
        <v>2128</v>
      </c>
      <c r="F677">
        <v>3.54</v>
      </c>
    </row>
    <row r="678" spans="1:8" hidden="1" x14ac:dyDescent="0.3">
      <c r="A678" t="s">
        <v>720</v>
      </c>
      <c r="B678" t="s">
        <v>51</v>
      </c>
      <c r="C678" t="s">
        <v>373</v>
      </c>
      <c r="D678" t="s">
        <v>2131</v>
      </c>
      <c r="E678" t="s">
        <v>2128</v>
      </c>
      <c r="F678">
        <v>135.96</v>
      </c>
    </row>
    <row r="679" spans="1:8" hidden="1" x14ac:dyDescent="0.3">
      <c r="A679" t="s">
        <v>720</v>
      </c>
      <c r="B679" t="s">
        <v>51</v>
      </c>
      <c r="C679" t="s">
        <v>184</v>
      </c>
      <c r="D679" t="s">
        <v>2132</v>
      </c>
      <c r="E679" t="s">
        <v>2128</v>
      </c>
      <c r="F679">
        <v>56.25</v>
      </c>
      <c r="G679">
        <v>402.75</v>
      </c>
      <c r="H679">
        <v>641</v>
      </c>
    </row>
    <row r="680" spans="1:8" hidden="1" x14ac:dyDescent="0.3">
      <c r="A680" t="s">
        <v>720</v>
      </c>
      <c r="B680" t="s">
        <v>51</v>
      </c>
      <c r="C680" t="s">
        <v>333</v>
      </c>
      <c r="D680" t="s">
        <v>2133</v>
      </c>
      <c r="E680" t="s">
        <v>2128</v>
      </c>
      <c r="F680">
        <v>549.85</v>
      </c>
      <c r="G680">
        <v>34.950000000000003</v>
      </c>
    </row>
    <row r="681" spans="1:8" hidden="1" x14ac:dyDescent="0.3">
      <c r="A681" t="s">
        <v>720</v>
      </c>
      <c r="B681" t="s">
        <v>51</v>
      </c>
      <c r="C681" t="s">
        <v>275</v>
      </c>
      <c r="D681" t="s">
        <v>2134</v>
      </c>
      <c r="E681" t="s">
        <v>2128</v>
      </c>
      <c r="F681">
        <v>815.88</v>
      </c>
      <c r="G681">
        <v>1140.5</v>
      </c>
      <c r="H681">
        <v>1182.83</v>
      </c>
    </row>
    <row r="682" spans="1:8" hidden="1" x14ac:dyDescent="0.3">
      <c r="A682" t="s">
        <v>720</v>
      </c>
      <c r="B682" t="s">
        <v>51</v>
      </c>
      <c r="C682" t="s">
        <v>276</v>
      </c>
      <c r="D682" t="s">
        <v>2135</v>
      </c>
      <c r="E682" t="s">
        <v>2128</v>
      </c>
      <c r="F682">
        <v>137.94999999999999</v>
      </c>
    </row>
    <row r="683" spans="1:8" hidden="1" x14ac:dyDescent="0.3">
      <c r="A683" t="s">
        <v>720</v>
      </c>
      <c r="B683" t="s">
        <v>51</v>
      </c>
      <c r="C683" t="s">
        <v>277</v>
      </c>
      <c r="D683" t="s">
        <v>2136</v>
      </c>
      <c r="E683" t="s">
        <v>2128</v>
      </c>
      <c r="F683">
        <v>0</v>
      </c>
      <c r="G683">
        <v>0</v>
      </c>
      <c r="H683">
        <v>29.99</v>
      </c>
    </row>
    <row r="684" spans="1:8" hidden="1" x14ac:dyDescent="0.3">
      <c r="A684" t="s">
        <v>720</v>
      </c>
      <c r="B684" t="s">
        <v>51</v>
      </c>
      <c r="C684" t="s">
        <v>322</v>
      </c>
      <c r="D684" t="s">
        <v>2137</v>
      </c>
      <c r="E684" t="s">
        <v>2128</v>
      </c>
      <c r="F684">
        <v>17</v>
      </c>
    </row>
    <row r="685" spans="1:8" hidden="1" x14ac:dyDescent="0.3">
      <c r="A685" t="s">
        <v>720</v>
      </c>
      <c r="B685" t="s">
        <v>51</v>
      </c>
      <c r="C685" t="s">
        <v>302</v>
      </c>
      <c r="D685" t="s">
        <v>2138</v>
      </c>
      <c r="E685" t="s">
        <v>2128</v>
      </c>
      <c r="F685">
        <v>49.95</v>
      </c>
      <c r="G685">
        <v>375.38</v>
      </c>
      <c r="H685">
        <v>45.95</v>
      </c>
    </row>
    <row r="686" spans="1:8" hidden="1" x14ac:dyDescent="0.3">
      <c r="A686" t="s">
        <v>720</v>
      </c>
      <c r="B686" t="s">
        <v>51</v>
      </c>
      <c r="C686" t="s">
        <v>364</v>
      </c>
      <c r="D686" t="s">
        <v>2139</v>
      </c>
      <c r="E686" t="s">
        <v>2128</v>
      </c>
      <c r="F686">
        <v>284.79000000000002</v>
      </c>
      <c r="G686">
        <v>195.8</v>
      </c>
      <c r="H686">
        <v>448.6</v>
      </c>
    </row>
    <row r="687" spans="1:8" hidden="1" x14ac:dyDescent="0.3">
      <c r="A687" t="s">
        <v>720</v>
      </c>
      <c r="B687" t="s">
        <v>51</v>
      </c>
      <c r="C687" t="s">
        <v>360</v>
      </c>
      <c r="D687" t="s">
        <v>2140</v>
      </c>
      <c r="E687" t="s">
        <v>2128</v>
      </c>
      <c r="F687">
        <v>1551.56</v>
      </c>
      <c r="G687">
        <v>2459.1</v>
      </c>
      <c r="H687">
        <v>2940.15</v>
      </c>
    </row>
    <row r="688" spans="1:8" hidden="1" x14ac:dyDescent="0.3">
      <c r="A688" t="s">
        <v>720</v>
      </c>
      <c r="B688" t="s">
        <v>51</v>
      </c>
      <c r="C688" t="s">
        <v>16</v>
      </c>
      <c r="D688" t="s">
        <v>456</v>
      </c>
      <c r="E688" t="s">
        <v>2128</v>
      </c>
      <c r="F688">
        <v>0</v>
      </c>
      <c r="G688">
        <v>0</v>
      </c>
      <c r="H688">
        <v>0</v>
      </c>
    </row>
    <row r="689" spans="1:8" hidden="1" x14ac:dyDescent="0.3">
      <c r="A689" t="s">
        <v>720</v>
      </c>
      <c r="B689" t="s">
        <v>51</v>
      </c>
      <c r="C689" t="s">
        <v>222</v>
      </c>
      <c r="D689" t="s">
        <v>2141</v>
      </c>
      <c r="E689" t="s">
        <v>2142</v>
      </c>
      <c r="F689">
        <v>37.28</v>
      </c>
      <c r="G689">
        <v>9.61</v>
      </c>
      <c r="H689">
        <v>110.9</v>
      </c>
    </row>
    <row r="690" spans="1:8" hidden="1" x14ac:dyDescent="0.3">
      <c r="A690" t="s">
        <v>720</v>
      </c>
      <c r="B690" t="s">
        <v>51</v>
      </c>
      <c r="C690" t="s">
        <v>54</v>
      </c>
      <c r="D690" t="s">
        <v>457</v>
      </c>
      <c r="E690" t="s">
        <v>2142</v>
      </c>
      <c r="F690">
        <v>3758</v>
      </c>
      <c r="G690">
        <v>4536</v>
      </c>
      <c r="H690">
        <v>4158</v>
      </c>
    </row>
    <row r="691" spans="1:8" hidden="1" x14ac:dyDescent="0.3">
      <c r="A691" t="s">
        <v>720</v>
      </c>
      <c r="B691" t="s">
        <v>51</v>
      </c>
      <c r="C691" t="s">
        <v>337</v>
      </c>
      <c r="D691" t="s">
        <v>2143</v>
      </c>
      <c r="E691" t="s">
        <v>2142</v>
      </c>
      <c r="F691">
        <v>25.82</v>
      </c>
    </row>
    <row r="692" spans="1:8" hidden="1" x14ac:dyDescent="0.3">
      <c r="A692" t="s">
        <v>720</v>
      </c>
      <c r="B692" t="s">
        <v>51</v>
      </c>
      <c r="C692" t="s">
        <v>281</v>
      </c>
      <c r="D692" t="s">
        <v>2144</v>
      </c>
      <c r="E692" t="s">
        <v>2145</v>
      </c>
      <c r="F692">
        <v>9.3800000000000008</v>
      </c>
    </row>
    <row r="693" spans="1:8" hidden="1" x14ac:dyDescent="0.3">
      <c r="A693" t="s">
        <v>720</v>
      </c>
      <c r="B693" t="s">
        <v>51</v>
      </c>
      <c r="C693" t="s">
        <v>282</v>
      </c>
      <c r="D693" t="s">
        <v>2146</v>
      </c>
      <c r="E693" t="s">
        <v>2145</v>
      </c>
      <c r="F693">
        <v>219.41</v>
      </c>
      <c r="G693">
        <v>284.89999999999998</v>
      </c>
    </row>
    <row r="694" spans="1:8" hidden="1" x14ac:dyDescent="0.3">
      <c r="A694" t="s">
        <v>720</v>
      </c>
      <c r="B694" t="s">
        <v>51</v>
      </c>
      <c r="C694" t="s">
        <v>286</v>
      </c>
      <c r="D694" t="s">
        <v>2147</v>
      </c>
      <c r="E694" t="s">
        <v>2145</v>
      </c>
      <c r="F694">
        <v>564.80999999999995</v>
      </c>
      <c r="G694">
        <v>252.6</v>
      </c>
      <c r="H694">
        <v>657.18</v>
      </c>
    </row>
    <row r="695" spans="1:8" hidden="1" x14ac:dyDescent="0.3">
      <c r="A695" t="s">
        <v>720</v>
      </c>
      <c r="B695" t="s">
        <v>51</v>
      </c>
      <c r="C695" t="s">
        <v>287</v>
      </c>
      <c r="D695" t="s">
        <v>2148</v>
      </c>
      <c r="E695" t="s">
        <v>2145</v>
      </c>
      <c r="G695">
        <v>22</v>
      </c>
      <c r="H695">
        <v>15</v>
      </c>
    </row>
    <row r="696" spans="1:8" hidden="1" x14ac:dyDescent="0.3">
      <c r="A696" t="s">
        <v>720</v>
      </c>
      <c r="B696" t="s">
        <v>51</v>
      </c>
      <c r="C696" t="s">
        <v>289</v>
      </c>
      <c r="D696" t="s">
        <v>2149</v>
      </c>
      <c r="E696" t="s">
        <v>2145</v>
      </c>
      <c r="F696">
        <v>745.45</v>
      </c>
      <c r="G696">
        <v>1038.73</v>
      </c>
      <c r="H696">
        <v>179.67</v>
      </c>
    </row>
    <row r="697" spans="1:8" hidden="1" x14ac:dyDescent="0.3">
      <c r="A697" t="s">
        <v>720</v>
      </c>
      <c r="B697" t="s">
        <v>51</v>
      </c>
      <c r="C697" t="s">
        <v>20</v>
      </c>
      <c r="D697" t="s">
        <v>458</v>
      </c>
      <c r="E697" t="s">
        <v>2145</v>
      </c>
      <c r="F697">
        <v>0</v>
      </c>
      <c r="G697">
        <v>0</v>
      </c>
      <c r="H697">
        <v>0</v>
      </c>
    </row>
    <row r="698" spans="1:8" hidden="1" x14ac:dyDescent="0.3">
      <c r="A698" t="s">
        <v>720</v>
      </c>
      <c r="B698" t="s">
        <v>51</v>
      </c>
      <c r="C698" t="s">
        <v>344</v>
      </c>
      <c r="D698" t="s">
        <v>2150</v>
      </c>
      <c r="E698" t="s">
        <v>2151</v>
      </c>
      <c r="H698">
        <v>145</v>
      </c>
    </row>
    <row r="699" spans="1:8" hidden="1" x14ac:dyDescent="0.3">
      <c r="A699" t="s">
        <v>720</v>
      </c>
      <c r="B699" t="s">
        <v>51</v>
      </c>
      <c r="C699" t="s">
        <v>327</v>
      </c>
      <c r="D699" t="s">
        <v>2152</v>
      </c>
      <c r="E699" t="s">
        <v>2151</v>
      </c>
      <c r="F699">
        <v>703.36</v>
      </c>
    </row>
    <row r="700" spans="1:8" hidden="1" x14ac:dyDescent="0.3">
      <c r="A700" t="s">
        <v>720</v>
      </c>
      <c r="B700" t="s">
        <v>51</v>
      </c>
      <c r="C700" t="s">
        <v>346</v>
      </c>
      <c r="D700" t="s">
        <v>2153</v>
      </c>
      <c r="E700" t="s">
        <v>2151</v>
      </c>
      <c r="H700">
        <v>363.71</v>
      </c>
    </row>
    <row r="701" spans="1:8" hidden="1" x14ac:dyDescent="0.3">
      <c r="A701" t="s">
        <v>720</v>
      </c>
      <c r="B701" t="s">
        <v>51</v>
      </c>
      <c r="C701" t="s">
        <v>43</v>
      </c>
      <c r="D701" t="s">
        <v>459</v>
      </c>
      <c r="E701" t="s">
        <v>2151</v>
      </c>
      <c r="F701">
        <v>0</v>
      </c>
      <c r="G701">
        <v>0</v>
      </c>
      <c r="H701">
        <v>0</v>
      </c>
    </row>
    <row r="702" spans="1:8" hidden="1" x14ac:dyDescent="0.3">
      <c r="A702" t="s">
        <v>720</v>
      </c>
      <c r="B702" t="s">
        <v>51</v>
      </c>
      <c r="C702" t="s">
        <v>158</v>
      </c>
      <c r="D702" t="s">
        <v>2154</v>
      </c>
      <c r="E702" t="s">
        <v>2155</v>
      </c>
      <c r="F702">
        <v>3690</v>
      </c>
      <c r="G702">
        <v>3300</v>
      </c>
      <c r="H702">
        <v>250</v>
      </c>
    </row>
    <row r="703" spans="1:8" hidden="1" x14ac:dyDescent="0.3">
      <c r="A703" t="s">
        <v>720</v>
      </c>
      <c r="B703" t="s">
        <v>51</v>
      </c>
      <c r="C703" t="s">
        <v>295</v>
      </c>
      <c r="D703" t="s">
        <v>2156</v>
      </c>
      <c r="E703" t="s">
        <v>2155</v>
      </c>
      <c r="F703">
        <v>893.29</v>
      </c>
      <c r="G703">
        <v>1298.3399999999999</v>
      </c>
      <c r="H703">
        <v>1743.29</v>
      </c>
    </row>
    <row r="704" spans="1:8" hidden="1" x14ac:dyDescent="0.3">
      <c r="A704" t="s">
        <v>720</v>
      </c>
      <c r="B704" t="s">
        <v>51</v>
      </c>
      <c r="C704" t="s">
        <v>298</v>
      </c>
      <c r="D704" t="s">
        <v>2157</v>
      </c>
      <c r="E704" t="s">
        <v>2155</v>
      </c>
      <c r="F704">
        <v>260</v>
      </c>
      <c r="G704">
        <v>1319.97</v>
      </c>
      <c r="H704">
        <v>352.98</v>
      </c>
    </row>
    <row r="705" spans="1:8" hidden="1" x14ac:dyDescent="0.3">
      <c r="A705" t="s">
        <v>720</v>
      </c>
      <c r="B705" t="s">
        <v>51</v>
      </c>
      <c r="C705" t="s">
        <v>28</v>
      </c>
      <c r="D705" t="s">
        <v>460</v>
      </c>
      <c r="E705" t="s">
        <v>2155</v>
      </c>
      <c r="F705">
        <v>0</v>
      </c>
      <c r="G705">
        <v>0</v>
      </c>
      <c r="H705">
        <v>0</v>
      </c>
    </row>
    <row r="706" spans="1:8" hidden="1" x14ac:dyDescent="0.3">
      <c r="A706" t="s">
        <v>720</v>
      </c>
      <c r="B706" t="s">
        <v>56</v>
      </c>
      <c r="C706" t="s">
        <v>203</v>
      </c>
      <c r="D706" t="s">
        <v>2158</v>
      </c>
      <c r="E706" t="s">
        <v>2159</v>
      </c>
      <c r="F706">
        <v>516.75</v>
      </c>
      <c r="G706">
        <v>438.49</v>
      </c>
      <c r="H706">
        <v>188.53</v>
      </c>
    </row>
    <row r="707" spans="1:8" hidden="1" x14ac:dyDescent="0.3">
      <c r="A707" t="s">
        <v>720</v>
      </c>
      <c r="B707" t="s">
        <v>56</v>
      </c>
      <c r="C707" t="s">
        <v>266</v>
      </c>
      <c r="D707" t="s">
        <v>2160</v>
      </c>
      <c r="E707" t="s">
        <v>2159</v>
      </c>
      <c r="F707">
        <v>692.11</v>
      </c>
      <c r="G707">
        <v>622.30999999999995</v>
      </c>
      <c r="H707">
        <v>272.94</v>
      </c>
    </row>
    <row r="708" spans="1:8" hidden="1" x14ac:dyDescent="0.3">
      <c r="A708" t="s">
        <v>720</v>
      </c>
      <c r="B708" t="s">
        <v>56</v>
      </c>
      <c r="C708" t="s">
        <v>205</v>
      </c>
      <c r="D708" t="s">
        <v>2161</v>
      </c>
      <c r="E708" t="s">
        <v>2159</v>
      </c>
      <c r="F708">
        <v>3162.01</v>
      </c>
      <c r="G708">
        <v>3161.98</v>
      </c>
      <c r="H708">
        <v>2239.75</v>
      </c>
    </row>
    <row r="709" spans="1:8" hidden="1" x14ac:dyDescent="0.3">
      <c r="A709" t="s">
        <v>720</v>
      </c>
      <c r="B709" t="s">
        <v>56</v>
      </c>
      <c r="C709" t="s">
        <v>206</v>
      </c>
      <c r="D709" t="s">
        <v>2162</v>
      </c>
      <c r="E709" t="s">
        <v>2159</v>
      </c>
      <c r="F709">
        <v>10.799999999999999</v>
      </c>
      <c r="G709">
        <v>7.86</v>
      </c>
      <c r="H709">
        <v>11.03</v>
      </c>
    </row>
    <row r="710" spans="1:8" hidden="1" x14ac:dyDescent="0.3">
      <c r="A710" t="s">
        <v>720</v>
      </c>
      <c r="B710" t="s">
        <v>56</v>
      </c>
      <c r="C710" t="s">
        <v>207</v>
      </c>
      <c r="D710" t="s">
        <v>2163</v>
      </c>
      <c r="E710" t="s">
        <v>2159</v>
      </c>
      <c r="F710">
        <v>120.85</v>
      </c>
      <c r="G710">
        <v>102.56</v>
      </c>
      <c r="H710">
        <v>44.09</v>
      </c>
    </row>
    <row r="711" spans="1:8" hidden="1" x14ac:dyDescent="0.3">
      <c r="A711" t="s">
        <v>720</v>
      </c>
      <c r="B711" t="s">
        <v>56</v>
      </c>
      <c r="C711" t="s">
        <v>208</v>
      </c>
      <c r="D711" t="s">
        <v>2164</v>
      </c>
      <c r="E711" t="s">
        <v>2159</v>
      </c>
      <c r="F711">
        <v>30.39</v>
      </c>
      <c r="G711">
        <v>31.69</v>
      </c>
      <c r="H711">
        <v>7.76</v>
      </c>
    </row>
    <row r="712" spans="1:8" x14ac:dyDescent="0.3">
      <c r="A712" t="s">
        <v>720</v>
      </c>
      <c r="B712" t="s">
        <v>56</v>
      </c>
      <c r="C712" t="s">
        <v>73</v>
      </c>
      <c r="D712" t="s">
        <v>2165</v>
      </c>
      <c r="E712" t="s">
        <v>2159</v>
      </c>
      <c r="F712">
        <v>0</v>
      </c>
    </row>
    <row r="713" spans="1:8" hidden="1" x14ac:dyDescent="0.3">
      <c r="A713" t="s">
        <v>720</v>
      </c>
      <c r="B713" t="s">
        <v>56</v>
      </c>
      <c r="C713" t="s">
        <v>270</v>
      </c>
      <c r="D713" t="s">
        <v>2166</v>
      </c>
      <c r="E713" t="s">
        <v>2167</v>
      </c>
      <c r="F713">
        <v>400</v>
      </c>
      <c r="G713">
        <v>14.64</v>
      </c>
    </row>
    <row r="714" spans="1:8" hidden="1" x14ac:dyDescent="0.3">
      <c r="A714" t="s">
        <v>720</v>
      </c>
      <c r="B714" t="s">
        <v>56</v>
      </c>
      <c r="C714" t="s">
        <v>272</v>
      </c>
      <c r="D714" t="s">
        <v>2168</v>
      </c>
      <c r="E714" t="s">
        <v>2169</v>
      </c>
      <c r="H714">
        <v>24</v>
      </c>
    </row>
    <row r="715" spans="1:8" hidden="1" x14ac:dyDescent="0.3">
      <c r="A715" t="s">
        <v>720</v>
      </c>
      <c r="B715" t="s">
        <v>56</v>
      </c>
      <c r="C715" t="s">
        <v>273</v>
      </c>
      <c r="D715" t="s">
        <v>2170</v>
      </c>
      <c r="E715" t="s">
        <v>2169</v>
      </c>
      <c r="G715">
        <v>322.45</v>
      </c>
    </row>
    <row r="716" spans="1:8" hidden="1" x14ac:dyDescent="0.3">
      <c r="A716" t="s">
        <v>720</v>
      </c>
      <c r="B716" t="s">
        <v>56</v>
      </c>
      <c r="C716" t="s">
        <v>184</v>
      </c>
      <c r="D716" t="s">
        <v>2171</v>
      </c>
      <c r="E716" t="s">
        <v>2169</v>
      </c>
      <c r="F716">
        <v>417.49</v>
      </c>
      <c r="G716">
        <v>640.04</v>
      </c>
      <c r="H716">
        <v>367.15</v>
      </c>
    </row>
    <row r="717" spans="1:8" hidden="1" x14ac:dyDescent="0.3">
      <c r="A717" t="s">
        <v>720</v>
      </c>
      <c r="B717" t="s">
        <v>56</v>
      </c>
      <c r="C717" t="s">
        <v>275</v>
      </c>
      <c r="D717" t="s">
        <v>2172</v>
      </c>
      <c r="E717" t="s">
        <v>2169</v>
      </c>
      <c r="F717">
        <v>487.17</v>
      </c>
      <c r="G717">
        <v>527.15</v>
      </c>
      <c r="H717">
        <v>667.77</v>
      </c>
    </row>
    <row r="718" spans="1:8" hidden="1" x14ac:dyDescent="0.3">
      <c r="A718" t="s">
        <v>720</v>
      </c>
      <c r="B718" t="s">
        <v>56</v>
      </c>
      <c r="C718" t="s">
        <v>276</v>
      </c>
      <c r="D718" t="s">
        <v>2173</v>
      </c>
      <c r="E718" t="s">
        <v>2169</v>
      </c>
      <c r="G718">
        <v>137.47999999999999</v>
      </c>
    </row>
    <row r="719" spans="1:8" hidden="1" x14ac:dyDescent="0.3">
      <c r="A719" t="s">
        <v>720</v>
      </c>
      <c r="B719" t="s">
        <v>56</v>
      </c>
      <c r="C719" t="s">
        <v>277</v>
      </c>
      <c r="D719" t="s">
        <v>2174</v>
      </c>
      <c r="E719" t="s">
        <v>2169</v>
      </c>
      <c r="F719">
        <v>0</v>
      </c>
      <c r="G719">
        <v>0</v>
      </c>
      <c r="H719">
        <v>0</v>
      </c>
    </row>
    <row r="720" spans="1:8" hidden="1" x14ac:dyDescent="0.3">
      <c r="A720" t="s">
        <v>720</v>
      </c>
      <c r="B720" t="s">
        <v>56</v>
      </c>
      <c r="C720" t="s">
        <v>300</v>
      </c>
      <c r="D720" t="s">
        <v>2175</v>
      </c>
      <c r="E720" t="s">
        <v>2169</v>
      </c>
      <c r="G720">
        <v>111.8</v>
      </c>
    </row>
    <row r="721" spans="1:8" hidden="1" x14ac:dyDescent="0.3">
      <c r="A721" t="s">
        <v>720</v>
      </c>
      <c r="B721" t="s">
        <v>56</v>
      </c>
      <c r="C721" t="s">
        <v>302</v>
      </c>
      <c r="D721" t="s">
        <v>2176</v>
      </c>
      <c r="E721" t="s">
        <v>2169</v>
      </c>
      <c r="F721">
        <v>404.71</v>
      </c>
      <c r="G721">
        <v>614.91</v>
      </c>
      <c r="H721">
        <v>198.93</v>
      </c>
    </row>
    <row r="722" spans="1:8" hidden="1" x14ac:dyDescent="0.3">
      <c r="A722" t="s">
        <v>720</v>
      </c>
      <c r="B722" t="s">
        <v>56</v>
      </c>
      <c r="C722" t="s">
        <v>364</v>
      </c>
      <c r="D722" t="s">
        <v>2177</v>
      </c>
      <c r="E722" t="s">
        <v>2169</v>
      </c>
      <c r="F722">
        <v>394.55</v>
      </c>
      <c r="G722">
        <v>15.75</v>
      </c>
      <c r="H722">
        <v>2.15</v>
      </c>
    </row>
    <row r="723" spans="1:8" hidden="1" x14ac:dyDescent="0.3">
      <c r="A723" t="s">
        <v>720</v>
      </c>
      <c r="B723" t="s">
        <v>56</v>
      </c>
      <c r="C723" t="s">
        <v>360</v>
      </c>
      <c r="D723" t="s">
        <v>2178</v>
      </c>
      <c r="E723" t="s">
        <v>2169</v>
      </c>
      <c r="F723">
        <v>362.18</v>
      </c>
      <c r="G723">
        <v>-299.44</v>
      </c>
      <c r="H723">
        <v>231.6</v>
      </c>
    </row>
    <row r="724" spans="1:8" hidden="1" x14ac:dyDescent="0.3">
      <c r="A724" t="s">
        <v>720</v>
      </c>
      <c r="B724" t="s">
        <v>56</v>
      </c>
      <c r="C724" t="s">
        <v>16</v>
      </c>
      <c r="D724" t="s">
        <v>461</v>
      </c>
      <c r="E724" t="s">
        <v>2169</v>
      </c>
      <c r="F724">
        <v>0</v>
      </c>
      <c r="G724">
        <v>0</v>
      </c>
      <c r="H724">
        <v>0</v>
      </c>
    </row>
    <row r="725" spans="1:8" hidden="1" x14ac:dyDescent="0.3">
      <c r="A725" t="s">
        <v>720</v>
      </c>
      <c r="B725" t="s">
        <v>56</v>
      </c>
      <c r="C725" t="s">
        <v>361</v>
      </c>
      <c r="D725" t="s">
        <v>2179</v>
      </c>
      <c r="E725" t="s">
        <v>2180</v>
      </c>
      <c r="F725">
        <v>0.48</v>
      </c>
    </row>
    <row r="726" spans="1:8" hidden="1" x14ac:dyDescent="0.3">
      <c r="A726" t="s">
        <v>720</v>
      </c>
      <c r="B726" t="s">
        <v>56</v>
      </c>
      <c r="C726" t="s">
        <v>222</v>
      </c>
      <c r="D726" t="s">
        <v>2181</v>
      </c>
      <c r="E726" t="s">
        <v>2180</v>
      </c>
      <c r="F726">
        <v>96.69</v>
      </c>
      <c r="G726">
        <v>22.97</v>
      </c>
      <c r="H726">
        <v>162.19999999999999</v>
      </c>
    </row>
    <row r="727" spans="1:8" hidden="1" x14ac:dyDescent="0.3">
      <c r="A727" t="s">
        <v>720</v>
      </c>
      <c r="B727" t="s">
        <v>56</v>
      </c>
      <c r="C727" t="s">
        <v>54</v>
      </c>
      <c r="D727" t="s">
        <v>462</v>
      </c>
      <c r="E727" t="s">
        <v>2180</v>
      </c>
      <c r="F727">
        <v>1396</v>
      </c>
      <c r="G727">
        <v>1404</v>
      </c>
      <c r="H727">
        <v>1287</v>
      </c>
    </row>
    <row r="728" spans="1:8" hidden="1" x14ac:dyDescent="0.3">
      <c r="A728" t="s">
        <v>720</v>
      </c>
      <c r="B728" t="s">
        <v>56</v>
      </c>
      <c r="C728" t="s">
        <v>337</v>
      </c>
      <c r="D728" t="s">
        <v>2182</v>
      </c>
      <c r="E728" t="s">
        <v>2180</v>
      </c>
      <c r="F728">
        <v>59.49</v>
      </c>
    </row>
    <row r="729" spans="1:8" hidden="1" x14ac:dyDescent="0.3">
      <c r="A729" t="s">
        <v>720</v>
      </c>
      <c r="B729" t="s">
        <v>56</v>
      </c>
      <c r="C729" t="s">
        <v>281</v>
      </c>
      <c r="D729" t="s">
        <v>2183</v>
      </c>
      <c r="E729" t="s">
        <v>2184</v>
      </c>
      <c r="F729">
        <v>67.08</v>
      </c>
      <c r="G729">
        <v>110.57</v>
      </c>
      <c r="H729">
        <v>354.02</v>
      </c>
    </row>
    <row r="730" spans="1:8" hidden="1" x14ac:dyDescent="0.3">
      <c r="A730" t="s">
        <v>720</v>
      </c>
      <c r="B730" t="s">
        <v>56</v>
      </c>
      <c r="C730" t="s">
        <v>282</v>
      </c>
      <c r="D730" t="s">
        <v>2185</v>
      </c>
      <c r="E730" t="s">
        <v>2184</v>
      </c>
      <c r="F730">
        <v>148.04</v>
      </c>
      <c r="G730">
        <v>158.72999999999999</v>
      </c>
      <c r="H730">
        <v>204</v>
      </c>
    </row>
    <row r="731" spans="1:8" hidden="1" x14ac:dyDescent="0.3">
      <c r="A731" t="s">
        <v>720</v>
      </c>
      <c r="B731" t="s">
        <v>56</v>
      </c>
      <c r="C731" t="s">
        <v>283</v>
      </c>
      <c r="D731" t="s">
        <v>2186</v>
      </c>
      <c r="E731" t="s">
        <v>2184</v>
      </c>
      <c r="F731">
        <v>41</v>
      </c>
      <c r="G731">
        <v>36</v>
      </c>
    </row>
    <row r="732" spans="1:8" hidden="1" x14ac:dyDescent="0.3">
      <c r="A732" t="s">
        <v>720</v>
      </c>
      <c r="B732" t="s">
        <v>56</v>
      </c>
      <c r="C732" t="s">
        <v>284</v>
      </c>
      <c r="D732" t="s">
        <v>2187</v>
      </c>
      <c r="E732" t="s">
        <v>2184</v>
      </c>
      <c r="F732">
        <v>205.3</v>
      </c>
      <c r="H732">
        <v>582.80999999999995</v>
      </c>
    </row>
    <row r="733" spans="1:8" hidden="1" x14ac:dyDescent="0.3">
      <c r="A733" t="s">
        <v>720</v>
      </c>
      <c r="B733" t="s">
        <v>56</v>
      </c>
      <c r="C733" t="s">
        <v>286</v>
      </c>
      <c r="D733" t="s">
        <v>2188</v>
      </c>
      <c r="E733" t="s">
        <v>2184</v>
      </c>
      <c r="F733">
        <v>0</v>
      </c>
    </row>
    <row r="734" spans="1:8" hidden="1" x14ac:dyDescent="0.3">
      <c r="A734" t="s">
        <v>720</v>
      </c>
      <c r="B734" t="s">
        <v>56</v>
      </c>
      <c r="C734" t="s">
        <v>20</v>
      </c>
      <c r="D734" t="s">
        <v>463</v>
      </c>
      <c r="E734" t="s">
        <v>2184</v>
      </c>
      <c r="F734">
        <v>0</v>
      </c>
      <c r="G734">
        <v>0</v>
      </c>
      <c r="H734">
        <v>0</v>
      </c>
    </row>
    <row r="735" spans="1:8" hidden="1" x14ac:dyDescent="0.3">
      <c r="A735" t="s">
        <v>720</v>
      </c>
      <c r="B735" t="s">
        <v>56</v>
      </c>
      <c r="C735" t="s">
        <v>346</v>
      </c>
      <c r="D735" t="s">
        <v>2189</v>
      </c>
      <c r="E735" t="s">
        <v>2190</v>
      </c>
      <c r="H735">
        <v>337.81</v>
      </c>
    </row>
    <row r="736" spans="1:8" hidden="1" x14ac:dyDescent="0.3">
      <c r="A736" t="s">
        <v>720</v>
      </c>
      <c r="B736" t="s">
        <v>56</v>
      </c>
      <c r="C736" t="s">
        <v>158</v>
      </c>
      <c r="D736" t="s">
        <v>2191</v>
      </c>
      <c r="E736" t="s">
        <v>2192</v>
      </c>
      <c r="G736">
        <v>225</v>
      </c>
    </row>
    <row r="737" spans="1:8" hidden="1" x14ac:dyDescent="0.3">
      <c r="A737" t="s">
        <v>720</v>
      </c>
      <c r="B737" t="s">
        <v>56</v>
      </c>
      <c r="C737" t="s">
        <v>295</v>
      </c>
      <c r="D737" t="s">
        <v>2193</v>
      </c>
      <c r="E737" t="s">
        <v>2192</v>
      </c>
      <c r="F737">
        <v>201</v>
      </c>
    </row>
    <row r="738" spans="1:8" hidden="1" x14ac:dyDescent="0.3">
      <c r="A738" t="s">
        <v>720</v>
      </c>
      <c r="B738" t="s">
        <v>56</v>
      </c>
      <c r="C738" t="s">
        <v>296</v>
      </c>
      <c r="D738" t="s">
        <v>2194</v>
      </c>
      <c r="E738" t="s">
        <v>2192</v>
      </c>
      <c r="F738">
        <v>30.76</v>
      </c>
    </row>
    <row r="739" spans="1:8" hidden="1" x14ac:dyDescent="0.3">
      <c r="A739" t="s">
        <v>720</v>
      </c>
      <c r="B739" t="s">
        <v>56</v>
      </c>
      <c r="C739" t="s">
        <v>298</v>
      </c>
      <c r="D739" t="s">
        <v>2195</v>
      </c>
      <c r="E739" t="s">
        <v>2192</v>
      </c>
      <c r="F739">
        <v>25</v>
      </c>
      <c r="H739">
        <v>50</v>
      </c>
    </row>
    <row r="740" spans="1:8" hidden="1" x14ac:dyDescent="0.3">
      <c r="A740" t="s">
        <v>720</v>
      </c>
      <c r="B740" t="s">
        <v>56</v>
      </c>
      <c r="C740" t="s">
        <v>28</v>
      </c>
      <c r="D740" t="s">
        <v>464</v>
      </c>
      <c r="E740" t="s">
        <v>2192</v>
      </c>
      <c r="F740">
        <v>0</v>
      </c>
      <c r="G740">
        <v>0</v>
      </c>
      <c r="H740">
        <v>0</v>
      </c>
    </row>
    <row r="741" spans="1:8" hidden="1" x14ac:dyDescent="0.3">
      <c r="A741" t="s">
        <v>720</v>
      </c>
      <c r="B741" t="s">
        <v>63</v>
      </c>
      <c r="C741" t="s">
        <v>206</v>
      </c>
      <c r="D741" t="s">
        <v>2196</v>
      </c>
      <c r="E741" t="s">
        <v>2197</v>
      </c>
      <c r="F741">
        <v>6.0300000000000011</v>
      </c>
      <c r="G741">
        <v>5.55</v>
      </c>
      <c r="H741">
        <v>69.010000000000005</v>
      </c>
    </row>
    <row r="742" spans="1:8" hidden="1" x14ac:dyDescent="0.3">
      <c r="A742" t="s">
        <v>720</v>
      </c>
      <c r="B742" t="s">
        <v>63</v>
      </c>
      <c r="C742" t="s">
        <v>273</v>
      </c>
      <c r="D742" t="s">
        <v>2198</v>
      </c>
      <c r="E742" t="s">
        <v>2199</v>
      </c>
      <c r="F742">
        <v>825</v>
      </c>
      <c r="G742">
        <v>2236</v>
      </c>
    </row>
    <row r="743" spans="1:8" hidden="1" x14ac:dyDescent="0.3">
      <c r="A743" t="s">
        <v>720</v>
      </c>
      <c r="B743" t="s">
        <v>63</v>
      </c>
      <c r="C743" t="s">
        <v>276</v>
      </c>
      <c r="D743" t="s">
        <v>2200</v>
      </c>
      <c r="E743" t="s">
        <v>2199</v>
      </c>
      <c r="G743">
        <v>159.61000000000001</v>
      </c>
    </row>
    <row r="744" spans="1:8" hidden="1" x14ac:dyDescent="0.3">
      <c r="A744" t="s">
        <v>720</v>
      </c>
      <c r="B744" t="s">
        <v>63</v>
      </c>
      <c r="C744" t="s">
        <v>302</v>
      </c>
      <c r="D744" t="s">
        <v>2201</v>
      </c>
      <c r="E744" t="s">
        <v>2199</v>
      </c>
      <c r="G744">
        <v>150.88999999999999</v>
      </c>
    </row>
    <row r="745" spans="1:8" hidden="1" x14ac:dyDescent="0.3">
      <c r="A745" t="s">
        <v>720</v>
      </c>
      <c r="B745" t="s">
        <v>63</v>
      </c>
      <c r="C745" t="s">
        <v>360</v>
      </c>
      <c r="D745" t="s">
        <v>2202</v>
      </c>
      <c r="E745" t="s">
        <v>2199</v>
      </c>
      <c r="F745">
        <v>4.82</v>
      </c>
      <c r="H745">
        <v>0.6</v>
      </c>
    </row>
    <row r="746" spans="1:8" hidden="1" x14ac:dyDescent="0.3">
      <c r="A746" t="s">
        <v>720</v>
      </c>
      <c r="B746" t="s">
        <v>63</v>
      </c>
      <c r="C746" t="s">
        <v>16</v>
      </c>
      <c r="D746" t="s">
        <v>470</v>
      </c>
      <c r="E746" t="s">
        <v>2199</v>
      </c>
      <c r="F746">
        <v>0</v>
      </c>
      <c r="G746">
        <v>0</v>
      </c>
      <c r="H746">
        <v>0</v>
      </c>
    </row>
    <row r="747" spans="1:8" hidden="1" x14ac:dyDescent="0.3">
      <c r="A747" t="s">
        <v>720</v>
      </c>
      <c r="B747" t="s">
        <v>63</v>
      </c>
      <c r="C747" t="s">
        <v>336</v>
      </c>
      <c r="D747" t="s">
        <v>2203</v>
      </c>
      <c r="E747" t="s">
        <v>2204</v>
      </c>
      <c r="F747">
        <v>31.86</v>
      </c>
    </row>
    <row r="748" spans="1:8" hidden="1" x14ac:dyDescent="0.3">
      <c r="A748" t="s">
        <v>720</v>
      </c>
      <c r="B748" t="s">
        <v>63</v>
      </c>
      <c r="C748" t="s">
        <v>18</v>
      </c>
      <c r="D748" t="s">
        <v>471</v>
      </c>
      <c r="E748" t="s">
        <v>2204</v>
      </c>
      <c r="F748">
        <v>0</v>
      </c>
      <c r="G748">
        <v>0</v>
      </c>
      <c r="H748">
        <v>0</v>
      </c>
    </row>
    <row r="749" spans="1:8" hidden="1" x14ac:dyDescent="0.3">
      <c r="A749" t="s">
        <v>720</v>
      </c>
      <c r="B749" t="s">
        <v>63</v>
      </c>
      <c r="C749" t="s">
        <v>54</v>
      </c>
      <c r="D749" t="s">
        <v>2205</v>
      </c>
      <c r="E749" t="s">
        <v>2204</v>
      </c>
      <c r="F749">
        <v>384</v>
      </c>
      <c r="G749">
        <v>1188</v>
      </c>
      <c r="H749">
        <v>1089</v>
      </c>
    </row>
    <row r="750" spans="1:8" hidden="1" x14ac:dyDescent="0.3">
      <c r="A750" t="s">
        <v>720</v>
      </c>
      <c r="B750" t="s">
        <v>63</v>
      </c>
      <c r="C750" t="s">
        <v>344</v>
      </c>
      <c r="D750" t="s">
        <v>2206</v>
      </c>
      <c r="E750" t="s">
        <v>2207</v>
      </c>
      <c r="G750">
        <v>0</v>
      </c>
    </row>
    <row r="751" spans="1:8" hidden="1" x14ac:dyDescent="0.3">
      <c r="A751" t="s">
        <v>720</v>
      </c>
      <c r="B751" t="s">
        <v>63</v>
      </c>
      <c r="C751" t="s">
        <v>295</v>
      </c>
      <c r="D751" t="s">
        <v>2208</v>
      </c>
      <c r="E751" t="s">
        <v>2209</v>
      </c>
      <c r="F751">
        <v>2075</v>
      </c>
    </row>
    <row r="752" spans="1:8" hidden="1" x14ac:dyDescent="0.3">
      <c r="A752" t="s">
        <v>720</v>
      </c>
      <c r="B752" t="s">
        <v>63</v>
      </c>
      <c r="C752" t="s">
        <v>28</v>
      </c>
      <c r="D752" t="s">
        <v>472</v>
      </c>
      <c r="E752" t="s">
        <v>2209</v>
      </c>
      <c r="F752">
        <v>0</v>
      </c>
      <c r="G752">
        <v>0</v>
      </c>
      <c r="H752">
        <v>0</v>
      </c>
    </row>
    <row r="753" spans="1:8" hidden="1" x14ac:dyDescent="0.3">
      <c r="A753" t="s">
        <v>720</v>
      </c>
      <c r="B753" t="s">
        <v>65</v>
      </c>
      <c r="C753" t="s">
        <v>203</v>
      </c>
      <c r="D753" t="s">
        <v>2210</v>
      </c>
      <c r="E753" t="s">
        <v>2211</v>
      </c>
      <c r="F753">
        <v>5914.91</v>
      </c>
      <c r="G753">
        <v>5815.46</v>
      </c>
      <c r="H753">
        <v>6262.22</v>
      </c>
    </row>
    <row r="754" spans="1:8" hidden="1" x14ac:dyDescent="0.3">
      <c r="A754" t="s">
        <v>720</v>
      </c>
      <c r="B754" t="s">
        <v>65</v>
      </c>
      <c r="C754" t="s">
        <v>266</v>
      </c>
      <c r="D754" t="s">
        <v>2212</v>
      </c>
      <c r="E754" t="s">
        <v>2211</v>
      </c>
      <c r="F754">
        <v>8443.9500000000007</v>
      </c>
      <c r="G754">
        <v>8675.7000000000007</v>
      </c>
      <c r="H754">
        <v>9584.0300000000007</v>
      </c>
    </row>
    <row r="755" spans="1:8" hidden="1" x14ac:dyDescent="0.3">
      <c r="A755" t="s">
        <v>720</v>
      </c>
      <c r="B755" t="s">
        <v>65</v>
      </c>
      <c r="C755" t="s">
        <v>205</v>
      </c>
      <c r="D755" t="s">
        <v>2213</v>
      </c>
      <c r="E755" t="s">
        <v>2211</v>
      </c>
      <c r="F755">
        <v>31619.99</v>
      </c>
      <c r="G755">
        <v>31620</v>
      </c>
      <c r="H755">
        <v>31620</v>
      </c>
    </row>
    <row r="756" spans="1:8" hidden="1" x14ac:dyDescent="0.3">
      <c r="A756" t="s">
        <v>720</v>
      </c>
      <c r="B756" t="s">
        <v>65</v>
      </c>
      <c r="C756" t="s">
        <v>206</v>
      </c>
      <c r="D756" t="s">
        <v>2214</v>
      </c>
      <c r="E756" t="s">
        <v>2211</v>
      </c>
      <c r="F756">
        <v>101.03</v>
      </c>
      <c r="G756">
        <v>100.64</v>
      </c>
      <c r="H756">
        <v>405.74</v>
      </c>
    </row>
    <row r="757" spans="1:8" hidden="1" x14ac:dyDescent="0.3">
      <c r="A757" t="s">
        <v>720</v>
      </c>
      <c r="B757" t="s">
        <v>65</v>
      </c>
      <c r="C757" t="s">
        <v>207</v>
      </c>
      <c r="D757" t="s">
        <v>2215</v>
      </c>
      <c r="E757" t="s">
        <v>2211</v>
      </c>
      <c r="F757">
        <v>1383.33</v>
      </c>
      <c r="G757">
        <v>1360.1</v>
      </c>
      <c r="H757">
        <v>1464.57</v>
      </c>
    </row>
    <row r="758" spans="1:8" hidden="1" x14ac:dyDescent="0.3">
      <c r="A758" t="s">
        <v>720</v>
      </c>
      <c r="B758" t="s">
        <v>65</v>
      </c>
      <c r="C758" t="s">
        <v>208</v>
      </c>
      <c r="D758" t="s">
        <v>2216</v>
      </c>
      <c r="E758" t="s">
        <v>2211</v>
      </c>
      <c r="F758">
        <v>357.7</v>
      </c>
      <c r="G758">
        <v>441.62</v>
      </c>
      <c r="H758">
        <v>275.77</v>
      </c>
    </row>
    <row r="759" spans="1:8" x14ac:dyDescent="0.3">
      <c r="A759" t="s">
        <v>720</v>
      </c>
      <c r="B759" t="s">
        <v>65</v>
      </c>
      <c r="C759" t="s">
        <v>73</v>
      </c>
      <c r="D759" t="s">
        <v>2217</v>
      </c>
      <c r="E759" t="s">
        <v>2211</v>
      </c>
      <c r="F759">
        <v>0</v>
      </c>
    </row>
    <row r="760" spans="1:8" hidden="1" x14ac:dyDescent="0.3">
      <c r="A760" t="s">
        <v>720</v>
      </c>
      <c r="B760" t="s">
        <v>65</v>
      </c>
      <c r="C760" t="s">
        <v>270</v>
      </c>
      <c r="D760" t="s">
        <v>2218</v>
      </c>
      <c r="E760" t="s">
        <v>2219</v>
      </c>
      <c r="F760">
        <v>17</v>
      </c>
      <c r="H760">
        <v>26.37</v>
      </c>
    </row>
    <row r="761" spans="1:8" hidden="1" x14ac:dyDescent="0.3">
      <c r="A761" t="s">
        <v>720</v>
      </c>
      <c r="B761" t="s">
        <v>65</v>
      </c>
      <c r="C761" t="s">
        <v>273</v>
      </c>
      <c r="D761" t="s">
        <v>2220</v>
      </c>
      <c r="E761" t="s">
        <v>2221</v>
      </c>
      <c r="F761">
        <v>19.989999999999998</v>
      </c>
    </row>
    <row r="762" spans="1:8" hidden="1" x14ac:dyDescent="0.3">
      <c r="A762" t="s">
        <v>720</v>
      </c>
      <c r="B762" t="s">
        <v>65</v>
      </c>
      <c r="C762" t="s">
        <v>275</v>
      </c>
      <c r="D762" t="s">
        <v>2222</v>
      </c>
      <c r="E762" t="s">
        <v>2221</v>
      </c>
      <c r="H762">
        <v>11.14</v>
      </c>
    </row>
    <row r="763" spans="1:8" hidden="1" x14ac:dyDescent="0.3">
      <c r="A763" t="s">
        <v>720</v>
      </c>
      <c r="B763" t="s">
        <v>65</v>
      </c>
      <c r="C763" t="s">
        <v>374</v>
      </c>
      <c r="D763" t="s">
        <v>2223</v>
      </c>
      <c r="E763" t="s">
        <v>2221</v>
      </c>
      <c r="H763">
        <v>122.99</v>
      </c>
    </row>
    <row r="764" spans="1:8" hidden="1" x14ac:dyDescent="0.3">
      <c r="A764" t="s">
        <v>720</v>
      </c>
      <c r="B764" t="s">
        <v>65</v>
      </c>
      <c r="C764" t="s">
        <v>302</v>
      </c>
      <c r="D764" t="s">
        <v>2224</v>
      </c>
      <c r="E764" t="s">
        <v>2221</v>
      </c>
      <c r="F764">
        <v>274.89999999999998</v>
      </c>
      <c r="G764">
        <v>381.59</v>
      </c>
      <c r="H764">
        <v>165.36</v>
      </c>
    </row>
    <row r="765" spans="1:8" hidden="1" x14ac:dyDescent="0.3">
      <c r="A765" t="s">
        <v>720</v>
      </c>
      <c r="B765" t="s">
        <v>65</v>
      </c>
      <c r="C765" t="s">
        <v>364</v>
      </c>
      <c r="D765" t="s">
        <v>2225</v>
      </c>
      <c r="E765" t="s">
        <v>2221</v>
      </c>
      <c r="F765">
        <v>1372</v>
      </c>
      <c r="G765">
        <v>1540.47</v>
      </c>
      <c r="H765">
        <v>891.07</v>
      </c>
    </row>
    <row r="766" spans="1:8" hidden="1" x14ac:dyDescent="0.3">
      <c r="A766" t="s">
        <v>720</v>
      </c>
      <c r="B766" t="s">
        <v>65</v>
      </c>
      <c r="C766" t="s">
        <v>360</v>
      </c>
      <c r="D766" t="s">
        <v>2226</v>
      </c>
      <c r="E766" t="s">
        <v>2221</v>
      </c>
      <c r="F766">
        <v>1261.32</v>
      </c>
      <c r="G766">
        <v>1629.38</v>
      </c>
      <c r="H766">
        <v>1518.5</v>
      </c>
    </row>
    <row r="767" spans="1:8" hidden="1" x14ac:dyDescent="0.3">
      <c r="A767" t="s">
        <v>720</v>
      </c>
      <c r="B767" t="s">
        <v>65</v>
      </c>
      <c r="C767" t="s">
        <v>16</v>
      </c>
      <c r="D767" t="s">
        <v>473</v>
      </c>
      <c r="E767" t="s">
        <v>2221</v>
      </c>
      <c r="F767">
        <v>0</v>
      </c>
      <c r="G767">
        <v>0</v>
      </c>
      <c r="H767">
        <v>0</v>
      </c>
    </row>
    <row r="768" spans="1:8" hidden="1" x14ac:dyDescent="0.3">
      <c r="A768" t="s">
        <v>720</v>
      </c>
      <c r="B768" t="s">
        <v>65</v>
      </c>
      <c r="C768" t="s">
        <v>361</v>
      </c>
      <c r="D768" t="s">
        <v>2227</v>
      </c>
      <c r="E768" t="s">
        <v>2228</v>
      </c>
      <c r="F768">
        <v>0.32</v>
      </c>
    </row>
    <row r="769" spans="1:8" hidden="1" x14ac:dyDescent="0.3">
      <c r="A769" t="s">
        <v>720</v>
      </c>
      <c r="B769" t="s">
        <v>65</v>
      </c>
      <c r="C769" t="s">
        <v>222</v>
      </c>
      <c r="D769" t="s">
        <v>2229</v>
      </c>
      <c r="E769" t="s">
        <v>2228</v>
      </c>
      <c r="F769">
        <v>137.27000000000001</v>
      </c>
      <c r="G769">
        <v>246.86</v>
      </c>
      <c r="H769">
        <v>221.25</v>
      </c>
    </row>
    <row r="770" spans="1:8" hidden="1" x14ac:dyDescent="0.3">
      <c r="A770" t="s">
        <v>720</v>
      </c>
      <c r="B770" t="s">
        <v>65</v>
      </c>
      <c r="C770" t="s">
        <v>18</v>
      </c>
      <c r="D770" t="s">
        <v>474</v>
      </c>
      <c r="E770" t="s">
        <v>2228</v>
      </c>
      <c r="F770">
        <v>0</v>
      </c>
      <c r="G770">
        <v>0</v>
      </c>
      <c r="H770">
        <v>0</v>
      </c>
    </row>
    <row r="771" spans="1:8" hidden="1" x14ac:dyDescent="0.3">
      <c r="A771" t="s">
        <v>720</v>
      </c>
      <c r="B771" t="s">
        <v>65</v>
      </c>
      <c r="C771" t="s">
        <v>54</v>
      </c>
      <c r="D771" t="s">
        <v>2230</v>
      </c>
      <c r="E771" t="s">
        <v>2228</v>
      </c>
      <c r="F771">
        <v>1584</v>
      </c>
      <c r="G771">
        <v>1620</v>
      </c>
      <c r="H771">
        <v>1485</v>
      </c>
    </row>
    <row r="772" spans="1:8" hidden="1" x14ac:dyDescent="0.3">
      <c r="A772" t="s">
        <v>720</v>
      </c>
      <c r="B772" t="s">
        <v>65</v>
      </c>
      <c r="C772" t="s">
        <v>337</v>
      </c>
      <c r="D772" t="s">
        <v>2231</v>
      </c>
      <c r="E772" t="s">
        <v>2228</v>
      </c>
      <c r="F772">
        <v>156.85</v>
      </c>
    </row>
    <row r="773" spans="1:8" hidden="1" x14ac:dyDescent="0.3">
      <c r="A773" t="s">
        <v>720</v>
      </c>
      <c r="B773" t="s">
        <v>65</v>
      </c>
      <c r="C773" t="s">
        <v>282</v>
      </c>
      <c r="D773" t="s">
        <v>2232</v>
      </c>
      <c r="E773" t="s">
        <v>2233</v>
      </c>
      <c r="G773">
        <v>51.06</v>
      </c>
    </row>
    <row r="774" spans="1:8" hidden="1" x14ac:dyDescent="0.3">
      <c r="A774" t="s">
        <v>720</v>
      </c>
      <c r="B774" t="s">
        <v>65</v>
      </c>
      <c r="C774" t="s">
        <v>20</v>
      </c>
      <c r="D774" t="s">
        <v>475</v>
      </c>
      <c r="E774" t="s">
        <v>2233</v>
      </c>
      <c r="F774">
        <v>0</v>
      </c>
      <c r="G774">
        <v>0</v>
      </c>
      <c r="H774">
        <v>0</v>
      </c>
    </row>
    <row r="775" spans="1:8" hidden="1" x14ac:dyDescent="0.3">
      <c r="A775" t="s">
        <v>720</v>
      </c>
      <c r="B775" t="s">
        <v>65</v>
      </c>
      <c r="C775" t="s">
        <v>344</v>
      </c>
      <c r="D775" t="s">
        <v>2234</v>
      </c>
      <c r="E775" t="s">
        <v>2235</v>
      </c>
      <c r="G775">
        <v>12</v>
      </c>
    </row>
    <row r="776" spans="1:8" hidden="1" x14ac:dyDescent="0.3">
      <c r="A776" t="s">
        <v>720</v>
      </c>
      <c r="B776" t="s">
        <v>65</v>
      </c>
      <c r="C776" t="s">
        <v>22</v>
      </c>
      <c r="D776" t="s">
        <v>2236</v>
      </c>
      <c r="E776" t="s">
        <v>2235</v>
      </c>
      <c r="F776">
        <v>60</v>
      </c>
      <c r="H776">
        <v>150</v>
      </c>
    </row>
    <row r="777" spans="1:8" hidden="1" x14ac:dyDescent="0.3">
      <c r="A777" t="s">
        <v>720</v>
      </c>
      <c r="B777" t="s">
        <v>65</v>
      </c>
      <c r="C777" t="s">
        <v>24</v>
      </c>
      <c r="D777" t="s">
        <v>2237</v>
      </c>
      <c r="E777" t="s">
        <v>2238</v>
      </c>
      <c r="G777">
        <v>66.900000000000006</v>
      </c>
    </row>
    <row r="778" spans="1:8" hidden="1" x14ac:dyDescent="0.3">
      <c r="A778" t="s">
        <v>720</v>
      </c>
      <c r="B778" t="s">
        <v>65</v>
      </c>
      <c r="C778" t="s">
        <v>367</v>
      </c>
      <c r="D778" t="s">
        <v>2239</v>
      </c>
      <c r="E778" t="s">
        <v>2238</v>
      </c>
      <c r="F778">
        <v>-12.54</v>
      </c>
    </row>
    <row r="779" spans="1:8" hidden="1" x14ac:dyDescent="0.3">
      <c r="A779" t="s">
        <v>720</v>
      </c>
      <c r="B779" t="s">
        <v>65</v>
      </c>
      <c r="C779" t="s">
        <v>28</v>
      </c>
      <c r="D779" t="s">
        <v>476</v>
      </c>
      <c r="E779" t="s">
        <v>2238</v>
      </c>
      <c r="F779">
        <v>0</v>
      </c>
      <c r="G779">
        <v>0</v>
      </c>
      <c r="H779">
        <v>0</v>
      </c>
    </row>
    <row r="780" spans="1:8" hidden="1" x14ac:dyDescent="0.3">
      <c r="A780" t="s">
        <v>720</v>
      </c>
      <c r="B780" t="s">
        <v>84</v>
      </c>
      <c r="C780" t="s">
        <v>206</v>
      </c>
      <c r="D780" t="s">
        <v>2240</v>
      </c>
      <c r="E780" t="s">
        <v>2241</v>
      </c>
      <c r="F780">
        <v>0</v>
      </c>
      <c r="G780">
        <v>1.18</v>
      </c>
      <c r="H780">
        <v>10.5</v>
      </c>
    </row>
    <row r="781" spans="1:8" hidden="1" x14ac:dyDescent="0.3">
      <c r="A781" t="s">
        <v>720</v>
      </c>
      <c r="B781" t="s">
        <v>84</v>
      </c>
      <c r="C781" t="s">
        <v>275</v>
      </c>
      <c r="D781" t="s">
        <v>2242</v>
      </c>
      <c r="E781" t="s">
        <v>2243</v>
      </c>
      <c r="G781">
        <v>0</v>
      </c>
    </row>
    <row r="782" spans="1:8" hidden="1" x14ac:dyDescent="0.3">
      <c r="A782" t="s">
        <v>720</v>
      </c>
      <c r="B782" t="s">
        <v>84</v>
      </c>
      <c r="C782" t="s">
        <v>361</v>
      </c>
      <c r="D782" t="s">
        <v>2244</v>
      </c>
      <c r="E782" t="s">
        <v>2245</v>
      </c>
      <c r="F782">
        <v>0</v>
      </c>
    </row>
    <row r="783" spans="1:8" hidden="1" x14ac:dyDescent="0.3">
      <c r="A783" t="s">
        <v>720</v>
      </c>
      <c r="B783" t="s">
        <v>84</v>
      </c>
      <c r="C783" t="s">
        <v>282</v>
      </c>
      <c r="D783" t="s">
        <v>2246</v>
      </c>
      <c r="E783" t="s">
        <v>2247</v>
      </c>
      <c r="H783">
        <v>99.53</v>
      </c>
    </row>
    <row r="784" spans="1:8" hidden="1" x14ac:dyDescent="0.3">
      <c r="A784" t="s">
        <v>720</v>
      </c>
      <c r="B784" t="s">
        <v>84</v>
      </c>
      <c r="C784" t="s">
        <v>86</v>
      </c>
      <c r="D784" t="s">
        <v>489</v>
      </c>
      <c r="E784" t="s">
        <v>2248</v>
      </c>
      <c r="F784">
        <v>5100</v>
      </c>
      <c r="G784">
        <v>5100</v>
      </c>
      <c r="H784">
        <v>5100</v>
      </c>
    </row>
    <row r="785" spans="1:8" hidden="1" x14ac:dyDescent="0.3">
      <c r="A785" t="s">
        <v>720</v>
      </c>
      <c r="B785" t="s">
        <v>84</v>
      </c>
      <c r="C785" t="s">
        <v>344</v>
      </c>
      <c r="D785" t="s">
        <v>2249</v>
      </c>
      <c r="E785" t="s">
        <v>2250</v>
      </c>
      <c r="F785">
        <v>0</v>
      </c>
    </row>
    <row r="786" spans="1:8" hidden="1" x14ac:dyDescent="0.3">
      <c r="A786" t="s">
        <v>720</v>
      </c>
      <c r="B786" t="s">
        <v>88</v>
      </c>
      <c r="C786" t="s">
        <v>203</v>
      </c>
      <c r="D786" t="s">
        <v>2251</v>
      </c>
      <c r="E786" t="s">
        <v>2252</v>
      </c>
      <c r="G786">
        <v>10.18</v>
      </c>
    </row>
    <row r="787" spans="1:8" hidden="1" x14ac:dyDescent="0.3">
      <c r="A787" t="s">
        <v>720</v>
      </c>
      <c r="B787" t="s">
        <v>88</v>
      </c>
      <c r="C787" t="s">
        <v>206</v>
      </c>
      <c r="D787" t="s">
        <v>2253</v>
      </c>
      <c r="E787" t="s">
        <v>2252</v>
      </c>
      <c r="F787">
        <v>11.629999999999999</v>
      </c>
      <c r="G787">
        <v>6.21</v>
      </c>
      <c r="H787">
        <v>35.35</v>
      </c>
    </row>
    <row r="788" spans="1:8" hidden="1" x14ac:dyDescent="0.3">
      <c r="A788" t="s">
        <v>720</v>
      </c>
      <c r="B788" t="s">
        <v>88</v>
      </c>
      <c r="C788" t="s">
        <v>207</v>
      </c>
      <c r="D788" t="s">
        <v>2254</v>
      </c>
      <c r="E788" t="s">
        <v>2252</v>
      </c>
      <c r="G788">
        <v>2.38</v>
      </c>
    </row>
    <row r="789" spans="1:8" hidden="1" x14ac:dyDescent="0.3">
      <c r="A789" t="s">
        <v>720</v>
      </c>
      <c r="B789" t="s">
        <v>88</v>
      </c>
      <c r="C789" t="s">
        <v>208</v>
      </c>
      <c r="D789" t="s">
        <v>2255</v>
      </c>
      <c r="E789" t="s">
        <v>2252</v>
      </c>
      <c r="G789">
        <v>0.41</v>
      </c>
    </row>
    <row r="790" spans="1:8" hidden="1" x14ac:dyDescent="0.3">
      <c r="A790" t="s">
        <v>720</v>
      </c>
      <c r="B790" t="s">
        <v>88</v>
      </c>
      <c r="C790" t="s">
        <v>154</v>
      </c>
      <c r="D790" t="s">
        <v>2256</v>
      </c>
      <c r="E790" t="s">
        <v>2257</v>
      </c>
      <c r="G790">
        <v>1000</v>
      </c>
      <c r="H790">
        <v>1200</v>
      </c>
    </row>
    <row r="791" spans="1:8" hidden="1" x14ac:dyDescent="0.3">
      <c r="A791" t="s">
        <v>720</v>
      </c>
      <c r="B791" t="s">
        <v>88</v>
      </c>
      <c r="C791" t="s">
        <v>270</v>
      </c>
      <c r="D791" t="s">
        <v>2258</v>
      </c>
      <c r="E791" t="s">
        <v>2257</v>
      </c>
      <c r="G791">
        <v>152.6</v>
      </c>
      <c r="H791">
        <v>33.08</v>
      </c>
    </row>
    <row r="792" spans="1:8" hidden="1" x14ac:dyDescent="0.3">
      <c r="A792" t="s">
        <v>720</v>
      </c>
      <c r="B792" t="s">
        <v>88</v>
      </c>
      <c r="C792" t="s">
        <v>271</v>
      </c>
      <c r="D792" t="s">
        <v>2259</v>
      </c>
      <c r="E792" t="s">
        <v>2260</v>
      </c>
      <c r="F792">
        <v>39.700000000000003</v>
      </c>
    </row>
    <row r="793" spans="1:8" hidden="1" x14ac:dyDescent="0.3">
      <c r="A793" t="s">
        <v>720</v>
      </c>
      <c r="B793" t="s">
        <v>88</v>
      </c>
      <c r="C793" t="s">
        <v>272</v>
      </c>
      <c r="D793" t="s">
        <v>2261</v>
      </c>
      <c r="E793" t="s">
        <v>2260</v>
      </c>
      <c r="F793">
        <v>894.3</v>
      </c>
      <c r="G793">
        <v>-34.950000000000003</v>
      </c>
      <c r="H793">
        <v>-103.3</v>
      </c>
    </row>
    <row r="794" spans="1:8" hidden="1" x14ac:dyDescent="0.3">
      <c r="A794" t="s">
        <v>720</v>
      </c>
      <c r="B794" t="s">
        <v>88</v>
      </c>
      <c r="C794" t="s">
        <v>273</v>
      </c>
      <c r="D794" t="s">
        <v>2262</v>
      </c>
      <c r="E794" t="s">
        <v>2260</v>
      </c>
      <c r="F794">
        <v>328.95</v>
      </c>
      <c r="G794">
        <v>32.39</v>
      </c>
      <c r="H794">
        <v>148.99</v>
      </c>
    </row>
    <row r="795" spans="1:8" hidden="1" x14ac:dyDescent="0.3">
      <c r="A795" t="s">
        <v>720</v>
      </c>
      <c r="B795" t="s">
        <v>88</v>
      </c>
      <c r="C795" t="s">
        <v>373</v>
      </c>
      <c r="D795" t="s">
        <v>2263</v>
      </c>
      <c r="E795" t="s">
        <v>2260</v>
      </c>
      <c r="G795">
        <v>159.94999999999999</v>
      </c>
    </row>
    <row r="796" spans="1:8" hidden="1" x14ac:dyDescent="0.3">
      <c r="A796" t="s">
        <v>720</v>
      </c>
      <c r="B796" t="s">
        <v>88</v>
      </c>
      <c r="C796" t="s">
        <v>184</v>
      </c>
      <c r="D796" t="s">
        <v>2264</v>
      </c>
      <c r="E796" t="s">
        <v>2260</v>
      </c>
      <c r="F796">
        <v>1803.84</v>
      </c>
      <c r="G796">
        <v>1416.43</v>
      </c>
      <c r="H796">
        <v>1286.48</v>
      </c>
    </row>
    <row r="797" spans="1:8" hidden="1" x14ac:dyDescent="0.3">
      <c r="A797" t="s">
        <v>720</v>
      </c>
      <c r="B797" t="s">
        <v>88</v>
      </c>
      <c r="C797" t="s">
        <v>333</v>
      </c>
      <c r="D797" t="s">
        <v>2265</v>
      </c>
      <c r="E797" t="s">
        <v>2260</v>
      </c>
      <c r="H797">
        <v>25.97</v>
      </c>
    </row>
    <row r="798" spans="1:8" hidden="1" x14ac:dyDescent="0.3">
      <c r="A798" t="s">
        <v>720</v>
      </c>
      <c r="B798" t="s">
        <v>88</v>
      </c>
      <c r="C798" t="s">
        <v>275</v>
      </c>
      <c r="D798" t="s">
        <v>2266</v>
      </c>
      <c r="E798" t="s">
        <v>2260</v>
      </c>
      <c r="F798">
        <v>40.64</v>
      </c>
      <c r="G798">
        <v>274.02999999999997</v>
      </c>
      <c r="H798">
        <v>184.97</v>
      </c>
    </row>
    <row r="799" spans="1:8" hidden="1" x14ac:dyDescent="0.3">
      <c r="A799" t="s">
        <v>720</v>
      </c>
      <c r="B799" t="s">
        <v>88</v>
      </c>
      <c r="C799" t="s">
        <v>276</v>
      </c>
      <c r="D799" t="s">
        <v>2267</v>
      </c>
      <c r="E799" t="s">
        <v>2260</v>
      </c>
      <c r="F799">
        <v>16.95</v>
      </c>
      <c r="H799">
        <v>1568.99</v>
      </c>
    </row>
    <row r="800" spans="1:8" hidden="1" x14ac:dyDescent="0.3">
      <c r="A800" t="s">
        <v>720</v>
      </c>
      <c r="B800" t="s">
        <v>88</v>
      </c>
      <c r="C800" t="s">
        <v>277</v>
      </c>
      <c r="D800" t="s">
        <v>2268</v>
      </c>
      <c r="E800" t="s">
        <v>2260</v>
      </c>
      <c r="F800">
        <v>0</v>
      </c>
      <c r="G800">
        <v>0</v>
      </c>
      <c r="H800">
        <v>21.98</v>
      </c>
    </row>
    <row r="801" spans="1:8" hidden="1" x14ac:dyDescent="0.3">
      <c r="A801" t="s">
        <v>720</v>
      </c>
      <c r="B801" t="s">
        <v>88</v>
      </c>
      <c r="C801" t="s">
        <v>279</v>
      </c>
      <c r="D801" t="s">
        <v>2269</v>
      </c>
      <c r="E801" t="s">
        <v>2260</v>
      </c>
      <c r="G801">
        <v>300</v>
      </c>
    </row>
    <row r="802" spans="1:8" hidden="1" x14ac:dyDescent="0.3">
      <c r="A802" t="s">
        <v>720</v>
      </c>
      <c r="B802" t="s">
        <v>88</v>
      </c>
      <c r="C802" t="s">
        <v>300</v>
      </c>
      <c r="D802" t="s">
        <v>2270</v>
      </c>
      <c r="E802" t="s">
        <v>2260</v>
      </c>
      <c r="G802">
        <v>200.45</v>
      </c>
    </row>
    <row r="803" spans="1:8" hidden="1" x14ac:dyDescent="0.3">
      <c r="A803" t="s">
        <v>720</v>
      </c>
      <c r="B803" t="s">
        <v>88</v>
      </c>
      <c r="C803" t="s">
        <v>302</v>
      </c>
      <c r="D803" t="s">
        <v>2271</v>
      </c>
      <c r="E803" t="s">
        <v>2260</v>
      </c>
      <c r="F803">
        <v>2199.87</v>
      </c>
      <c r="G803">
        <v>1979.27</v>
      </c>
      <c r="H803">
        <v>1602.57</v>
      </c>
    </row>
    <row r="804" spans="1:8" hidden="1" x14ac:dyDescent="0.3">
      <c r="A804" t="s">
        <v>720</v>
      </c>
      <c r="B804" t="s">
        <v>88</v>
      </c>
      <c r="C804" t="s">
        <v>364</v>
      </c>
      <c r="D804" t="s">
        <v>2272</v>
      </c>
      <c r="E804" t="s">
        <v>2260</v>
      </c>
      <c r="F804">
        <v>1251.45</v>
      </c>
      <c r="G804">
        <v>1816.57</v>
      </c>
      <c r="H804">
        <v>1044.55</v>
      </c>
    </row>
    <row r="805" spans="1:8" hidden="1" x14ac:dyDescent="0.3">
      <c r="A805" t="s">
        <v>720</v>
      </c>
      <c r="B805" t="s">
        <v>88</v>
      </c>
      <c r="C805" t="s">
        <v>360</v>
      </c>
      <c r="D805" t="s">
        <v>2273</v>
      </c>
      <c r="E805" t="s">
        <v>2260</v>
      </c>
      <c r="F805">
        <v>4512.05</v>
      </c>
      <c r="G805">
        <v>4360.76</v>
      </c>
      <c r="H805">
        <v>3765.2</v>
      </c>
    </row>
    <row r="806" spans="1:8" hidden="1" x14ac:dyDescent="0.3">
      <c r="A806" t="s">
        <v>720</v>
      </c>
      <c r="B806" t="s">
        <v>88</v>
      </c>
      <c r="C806" t="s">
        <v>16</v>
      </c>
      <c r="D806" t="s">
        <v>490</v>
      </c>
      <c r="E806" t="s">
        <v>2260</v>
      </c>
      <c r="F806">
        <v>0</v>
      </c>
      <c r="G806">
        <v>0</v>
      </c>
      <c r="H806">
        <v>0</v>
      </c>
    </row>
    <row r="807" spans="1:8" hidden="1" x14ac:dyDescent="0.3">
      <c r="A807" t="s">
        <v>720</v>
      </c>
      <c r="B807" t="s">
        <v>88</v>
      </c>
      <c r="C807" t="s">
        <v>361</v>
      </c>
      <c r="D807" t="s">
        <v>2274</v>
      </c>
      <c r="E807" t="s">
        <v>2275</v>
      </c>
      <c r="F807">
        <v>0.32</v>
      </c>
      <c r="G807">
        <v>0.64</v>
      </c>
    </row>
    <row r="808" spans="1:8" hidden="1" x14ac:dyDescent="0.3">
      <c r="A808" t="s">
        <v>720</v>
      </c>
      <c r="B808" t="s">
        <v>88</v>
      </c>
      <c r="C808" t="s">
        <v>222</v>
      </c>
      <c r="D808" t="s">
        <v>2276</v>
      </c>
      <c r="E808" t="s">
        <v>2275</v>
      </c>
      <c r="F808">
        <v>97.67</v>
      </c>
      <c r="G808">
        <v>122.36</v>
      </c>
      <c r="H808">
        <v>93.69</v>
      </c>
    </row>
    <row r="809" spans="1:8" hidden="1" x14ac:dyDescent="0.3">
      <c r="A809" t="s">
        <v>720</v>
      </c>
      <c r="B809" t="s">
        <v>88</v>
      </c>
      <c r="C809" t="s">
        <v>304</v>
      </c>
      <c r="D809" t="s">
        <v>2277</v>
      </c>
      <c r="E809" t="s">
        <v>2275</v>
      </c>
      <c r="F809">
        <v>295</v>
      </c>
    </row>
    <row r="810" spans="1:8" hidden="1" x14ac:dyDescent="0.3">
      <c r="A810" t="s">
        <v>720</v>
      </c>
      <c r="B810" t="s">
        <v>88</v>
      </c>
      <c r="C810" t="s">
        <v>54</v>
      </c>
      <c r="D810" t="s">
        <v>491</v>
      </c>
      <c r="E810" t="s">
        <v>2275</v>
      </c>
      <c r="F810">
        <v>5118</v>
      </c>
      <c r="G810">
        <v>5745</v>
      </c>
      <c r="H810">
        <v>4917</v>
      </c>
    </row>
    <row r="811" spans="1:8" hidden="1" x14ac:dyDescent="0.3">
      <c r="A811" t="s">
        <v>720</v>
      </c>
      <c r="B811" t="s">
        <v>88</v>
      </c>
      <c r="C811" t="s">
        <v>337</v>
      </c>
      <c r="D811" t="s">
        <v>2278</v>
      </c>
      <c r="E811" t="s">
        <v>2275</v>
      </c>
      <c r="F811">
        <v>75.66</v>
      </c>
    </row>
    <row r="812" spans="1:8" hidden="1" x14ac:dyDescent="0.3">
      <c r="A812" t="s">
        <v>720</v>
      </c>
      <c r="B812" t="s">
        <v>88</v>
      </c>
      <c r="C812" t="s">
        <v>281</v>
      </c>
      <c r="D812" t="s">
        <v>2279</v>
      </c>
      <c r="E812" t="s">
        <v>2280</v>
      </c>
      <c r="F812">
        <v>586.83000000000004</v>
      </c>
      <c r="G812">
        <v>65.23</v>
      </c>
      <c r="H812">
        <v>73.09</v>
      </c>
    </row>
    <row r="813" spans="1:8" hidden="1" x14ac:dyDescent="0.3">
      <c r="A813" t="s">
        <v>720</v>
      </c>
      <c r="B813" t="s">
        <v>88</v>
      </c>
      <c r="C813" t="s">
        <v>282</v>
      </c>
      <c r="D813" t="s">
        <v>2281</v>
      </c>
      <c r="E813" t="s">
        <v>2280</v>
      </c>
      <c r="F813">
        <v>253.55</v>
      </c>
      <c r="G813">
        <v>358.9</v>
      </c>
      <c r="H813">
        <v>600.23</v>
      </c>
    </row>
    <row r="814" spans="1:8" hidden="1" x14ac:dyDescent="0.3">
      <c r="A814" t="s">
        <v>720</v>
      </c>
      <c r="B814" t="s">
        <v>88</v>
      </c>
      <c r="C814" t="s">
        <v>283</v>
      </c>
      <c r="D814" t="s">
        <v>2282</v>
      </c>
      <c r="E814" t="s">
        <v>2280</v>
      </c>
      <c r="G814">
        <v>24</v>
      </c>
    </row>
    <row r="815" spans="1:8" hidden="1" x14ac:dyDescent="0.3">
      <c r="A815" t="s">
        <v>720</v>
      </c>
      <c r="B815" t="s">
        <v>88</v>
      </c>
      <c r="C815" t="s">
        <v>284</v>
      </c>
      <c r="D815" t="s">
        <v>2283</v>
      </c>
      <c r="E815" t="s">
        <v>2280</v>
      </c>
      <c r="F815">
        <v>411.6</v>
      </c>
      <c r="G815">
        <v>0</v>
      </c>
      <c r="H815">
        <v>2459.9299999999998</v>
      </c>
    </row>
    <row r="816" spans="1:8" hidden="1" x14ac:dyDescent="0.3">
      <c r="A816" t="s">
        <v>720</v>
      </c>
      <c r="B816" t="s">
        <v>88</v>
      </c>
      <c r="C816" t="s">
        <v>375</v>
      </c>
      <c r="D816" t="s">
        <v>2284</v>
      </c>
      <c r="E816" t="s">
        <v>2280</v>
      </c>
      <c r="H816">
        <v>58.33</v>
      </c>
    </row>
    <row r="817" spans="1:8" hidden="1" x14ac:dyDescent="0.3">
      <c r="A817" t="s">
        <v>720</v>
      </c>
      <c r="B817" t="s">
        <v>88</v>
      </c>
      <c r="C817" t="s">
        <v>376</v>
      </c>
      <c r="D817" t="s">
        <v>2285</v>
      </c>
      <c r="E817" t="s">
        <v>2280</v>
      </c>
      <c r="H817">
        <v>68.45</v>
      </c>
    </row>
    <row r="818" spans="1:8" hidden="1" x14ac:dyDescent="0.3">
      <c r="A818" t="s">
        <v>720</v>
      </c>
      <c r="B818" t="s">
        <v>88</v>
      </c>
      <c r="C818" t="s">
        <v>291</v>
      </c>
      <c r="D818" t="s">
        <v>2286</v>
      </c>
      <c r="E818" t="s">
        <v>2280</v>
      </c>
      <c r="H818">
        <v>1531</v>
      </c>
    </row>
    <row r="819" spans="1:8" hidden="1" x14ac:dyDescent="0.3">
      <c r="A819" t="s">
        <v>720</v>
      </c>
      <c r="B819" t="s">
        <v>88</v>
      </c>
      <c r="C819" t="s">
        <v>292</v>
      </c>
      <c r="D819" t="s">
        <v>2287</v>
      </c>
      <c r="E819" t="s">
        <v>2280</v>
      </c>
      <c r="H819">
        <v>74.75</v>
      </c>
    </row>
    <row r="820" spans="1:8" hidden="1" x14ac:dyDescent="0.3">
      <c r="A820" t="s">
        <v>720</v>
      </c>
      <c r="B820" t="s">
        <v>88</v>
      </c>
      <c r="C820" t="s">
        <v>293</v>
      </c>
      <c r="D820" t="s">
        <v>2288</v>
      </c>
      <c r="E820" t="s">
        <v>2280</v>
      </c>
      <c r="H820">
        <v>-493.17</v>
      </c>
    </row>
    <row r="821" spans="1:8" hidden="1" x14ac:dyDescent="0.3">
      <c r="A821" t="s">
        <v>720</v>
      </c>
      <c r="B821" t="s">
        <v>88</v>
      </c>
      <c r="C821" t="s">
        <v>20</v>
      </c>
      <c r="D821" t="s">
        <v>492</v>
      </c>
      <c r="E821" t="s">
        <v>2280</v>
      </c>
      <c r="F821">
        <v>0</v>
      </c>
      <c r="G821">
        <v>0</v>
      </c>
      <c r="H821">
        <v>0</v>
      </c>
    </row>
    <row r="822" spans="1:8" hidden="1" x14ac:dyDescent="0.3">
      <c r="A822" t="s">
        <v>720</v>
      </c>
      <c r="B822" t="s">
        <v>88</v>
      </c>
      <c r="C822" t="s">
        <v>344</v>
      </c>
      <c r="D822" t="s">
        <v>2289</v>
      </c>
      <c r="E822" t="s">
        <v>2290</v>
      </c>
      <c r="H822">
        <v>96.05</v>
      </c>
    </row>
    <row r="823" spans="1:8" hidden="1" x14ac:dyDescent="0.3">
      <c r="A823" t="s">
        <v>720</v>
      </c>
      <c r="B823" t="s">
        <v>88</v>
      </c>
      <c r="C823" t="s">
        <v>295</v>
      </c>
      <c r="D823" t="s">
        <v>2291</v>
      </c>
      <c r="E823" t="s">
        <v>2292</v>
      </c>
      <c r="F823">
        <v>19</v>
      </c>
      <c r="H823">
        <v>6.49</v>
      </c>
    </row>
    <row r="824" spans="1:8" hidden="1" x14ac:dyDescent="0.3">
      <c r="A824" t="s">
        <v>720</v>
      </c>
      <c r="B824" t="s">
        <v>88</v>
      </c>
      <c r="C824" t="s">
        <v>298</v>
      </c>
      <c r="D824" t="s">
        <v>2293</v>
      </c>
      <c r="E824" t="s">
        <v>2292</v>
      </c>
      <c r="G824">
        <v>168</v>
      </c>
      <c r="H824">
        <v>308.5</v>
      </c>
    </row>
    <row r="825" spans="1:8" hidden="1" x14ac:dyDescent="0.3">
      <c r="A825" t="s">
        <v>720</v>
      </c>
      <c r="B825" t="s">
        <v>88</v>
      </c>
      <c r="C825" t="s">
        <v>28</v>
      </c>
      <c r="D825" t="s">
        <v>493</v>
      </c>
      <c r="E825" t="s">
        <v>2292</v>
      </c>
      <c r="F825">
        <v>0</v>
      </c>
      <c r="G825">
        <v>0</v>
      </c>
      <c r="H825">
        <v>0</v>
      </c>
    </row>
    <row r="826" spans="1:8" hidden="1" x14ac:dyDescent="0.3">
      <c r="A826" t="s">
        <v>720</v>
      </c>
      <c r="B826" t="s">
        <v>90</v>
      </c>
      <c r="C826" t="s">
        <v>154</v>
      </c>
      <c r="D826" t="s">
        <v>2294</v>
      </c>
      <c r="E826" t="s">
        <v>2295</v>
      </c>
      <c r="F826">
        <v>100</v>
      </c>
    </row>
    <row r="827" spans="1:8" hidden="1" x14ac:dyDescent="0.3">
      <c r="A827" t="s">
        <v>720</v>
      </c>
      <c r="B827" t="s">
        <v>90</v>
      </c>
      <c r="C827" t="s">
        <v>270</v>
      </c>
      <c r="D827" t="s">
        <v>2296</v>
      </c>
      <c r="E827" t="s">
        <v>2295</v>
      </c>
      <c r="F827">
        <v>12</v>
      </c>
      <c r="H827">
        <v>33.08</v>
      </c>
    </row>
    <row r="828" spans="1:8" hidden="1" x14ac:dyDescent="0.3">
      <c r="A828" t="s">
        <v>720</v>
      </c>
      <c r="B828" t="s">
        <v>90</v>
      </c>
      <c r="C828" t="s">
        <v>11</v>
      </c>
      <c r="D828" t="s">
        <v>494</v>
      </c>
      <c r="E828" t="s">
        <v>2295</v>
      </c>
      <c r="F828">
        <v>0</v>
      </c>
      <c r="G828">
        <v>0</v>
      </c>
      <c r="H828">
        <v>0</v>
      </c>
    </row>
    <row r="829" spans="1:8" hidden="1" x14ac:dyDescent="0.3">
      <c r="A829" t="s">
        <v>720</v>
      </c>
      <c r="B829" t="s">
        <v>90</v>
      </c>
      <c r="C829" t="s">
        <v>272</v>
      </c>
      <c r="D829" t="s">
        <v>2297</v>
      </c>
      <c r="E829" t="s">
        <v>2298</v>
      </c>
      <c r="H829">
        <v>16.09</v>
      </c>
    </row>
    <row r="830" spans="1:8" hidden="1" x14ac:dyDescent="0.3">
      <c r="A830" t="s">
        <v>720</v>
      </c>
      <c r="B830" t="s">
        <v>90</v>
      </c>
      <c r="C830" t="s">
        <v>273</v>
      </c>
      <c r="D830" t="s">
        <v>2299</v>
      </c>
      <c r="E830" t="s">
        <v>2298</v>
      </c>
      <c r="F830">
        <v>392.26</v>
      </c>
      <c r="G830">
        <v>299.99</v>
      </c>
    </row>
    <row r="831" spans="1:8" hidden="1" x14ac:dyDescent="0.3">
      <c r="A831" t="s">
        <v>720</v>
      </c>
      <c r="B831" t="s">
        <v>90</v>
      </c>
      <c r="C831" t="s">
        <v>184</v>
      </c>
      <c r="D831" t="s">
        <v>2300</v>
      </c>
      <c r="E831" t="s">
        <v>2298</v>
      </c>
      <c r="F831">
        <v>229.33</v>
      </c>
      <c r="G831">
        <v>517.23</v>
      </c>
      <c r="H831">
        <v>191.04</v>
      </c>
    </row>
    <row r="832" spans="1:8" hidden="1" x14ac:dyDescent="0.3">
      <c r="A832" t="s">
        <v>720</v>
      </c>
      <c r="B832" t="s">
        <v>90</v>
      </c>
      <c r="C832" t="s">
        <v>275</v>
      </c>
      <c r="D832" t="s">
        <v>2301</v>
      </c>
      <c r="E832" t="s">
        <v>2298</v>
      </c>
      <c r="F832">
        <v>42.18</v>
      </c>
      <c r="G832">
        <v>9.94</v>
      </c>
      <c r="H832">
        <v>27.61</v>
      </c>
    </row>
    <row r="833" spans="1:8" hidden="1" x14ac:dyDescent="0.3">
      <c r="A833" t="s">
        <v>720</v>
      </c>
      <c r="B833" t="s">
        <v>90</v>
      </c>
      <c r="C833" t="s">
        <v>276</v>
      </c>
      <c r="D833" t="s">
        <v>2302</v>
      </c>
      <c r="E833" t="s">
        <v>2298</v>
      </c>
      <c r="F833">
        <v>274.95</v>
      </c>
      <c r="G833">
        <v>0</v>
      </c>
    </row>
    <row r="834" spans="1:8" hidden="1" x14ac:dyDescent="0.3">
      <c r="A834" t="s">
        <v>720</v>
      </c>
      <c r="B834" t="s">
        <v>90</v>
      </c>
      <c r="C834" t="s">
        <v>277</v>
      </c>
      <c r="D834" t="s">
        <v>2303</v>
      </c>
      <c r="E834" t="s">
        <v>2298</v>
      </c>
      <c r="F834">
        <v>0</v>
      </c>
      <c r="G834">
        <v>0</v>
      </c>
      <c r="H834">
        <v>0</v>
      </c>
    </row>
    <row r="835" spans="1:8" hidden="1" x14ac:dyDescent="0.3">
      <c r="A835" t="s">
        <v>720</v>
      </c>
      <c r="B835" t="s">
        <v>90</v>
      </c>
      <c r="C835" t="s">
        <v>302</v>
      </c>
      <c r="D835" t="s">
        <v>2304</v>
      </c>
      <c r="E835" t="s">
        <v>2298</v>
      </c>
      <c r="F835">
        <v>950.23</v>
      </c>
      <c r="G835">
        <v>552.1</v>
      </c>
      <c r="H835">
        <v>305.75</v>
      </c>
    </row>
    <row r="836" spans="1:8" hidden="1" x14ac:dyDescent="0.3">
      <c r="A836" t="s">
        <v>720</v>
      </c>
      <c r="B836" t="s">
        <v>90</v>
      </c>
      <c r="C836" t="s">
        <v>364</v>
      </c>
      <c r="D836" t="s">
        <v>2305</v>
      </c>
      <c r="E836" t="s">
        <v>2298</v>
      </c>
      <c r="F836">
        <v>253.88</v>
      </c>
      <c r="G836">
        <v>344.91</v>
      </c>
      <c r="H836">
        <v>550.63</v>
      </c>
    </row>
    <row r="837" spans="1:8" hidden="1" x14ac:dyDescent="0.3">
      <c r="A837" t="s">
        <v>720</v>
      </c>
      <c r="B837" t="s">
        <v>90</v>
      </c>
      <c r="C837" t="s">
        <v>360</v>
      </c>
      <c r="D837" t="s">
        <v>2306</v>
      </c>
      <c r="E837" t="s">
        <v>2298</v>
      </c>
      <c r="F837">
        <v>1088.25</v>
      </c>
      <c r="G837">
        <v>965.78</v>
      </c>
      <c r="H837">
        <v>1928.7</v>
      </c>
    </row>
    <row r="838" spans="1:8" hidden="1" x14ac:dyDescent="0.3">
      <c r="A838" t="s">
        <v>720</v>
      </c>
      <c r="B838" t="s">
        <v>90</v>
      </c>
      <c r="C838" t="s">
        <v>16</v>
      </c>
      <c r="D838" t="s">
        <v>495</v>
      </c>
      <c r="E838" t="s">
        <v>2298</v>
      </c>
      <c r="F838">
        <v>0</v>
      </c>
      <c r="G838">
        <v>0</v>
      </c>
      <c r="H838">
        <v>0</v>
      </c>
    </row>
    <row r="839" spans="1:8" hidden="1" x14ac:dyDescent="0.3">
      <c r="A839" t="s">
        <v>720</v>
      </c>
      <c r="B839" t="s">
        <v>90</v>
      </c>
      <c r="C839" t="s">
        <v>222</v>
      </c>
      <c r="D839" t="s">
        <v>2307</v>
      </c>
      <c r="E839" t="s">
        <v>2308</v>
      </c>
      <c r="F839">
        <v>138.55000000000001</v>
      </c>
      <c r="G839">
        <v>16.41</v>
      </c>
      <c r="H839">
        <v>14.15</v>
      </c>
    </row>
    <row r="840" spans="1:8" hidden="1" x14ac:dyDescent="0.3">
      <c r="A840" t="s">
        <v>720</v>
      </c>
      <c r="B840" t="s">
        <v>90</v>
      </c>
      <c r="C840" t="s">
        <v>18</v>
      </c>
      <c r="D840" t="s">
        <v>496</v>
      </c>
      <c r="E840" t="s">
        <v>2308</v>
      </c>
      <c r="F840">
        <v>0</v>
      </c>
      <c r="G840">
        <v>0</v>
      </c>
      <c r="H840">
        <v>0</v>
      </c>
    </row>
    <row r="841" spans="1:8" hidden="1" x14ac:dyDescent="0.3">
      <c r="A841" t="s">
        <v>720</v>
      </c>
      <c r="B841" t="s">
        <v>90</v>
      </c>
      <c r="C841" t="s">
        <v>54</v>
      </c>
      <c r="D841" t="s">
        <v>2309</v>
      </c>
      <c r="E841" t="s">
        <v>2308</v>
      </c>
      <c r="F841">
        <v>1920</v>
      </c>
      <c r="G841">
        <v>2772</v>
      </c>
      <c r="H841">
        <v>2541</v>
      </c>
    </row>
    <row r="842" spans="1:8" hidden="1" x14ac:dyDescent="0.3">
      <c r="A842" t="s">
        <v>720</v>
      </c>
      <c r="B842" t="s">
        <v>90</v>
      </c>
      <c r="C842" t="s">
        <v>337</v>
      </c>
      <c r="D842" t="s">
        <v>2310</v>
      </c>
      <c r="E842" t="s">
        <v>2308</v>
      </c>
      <c r="F842">
        <v>0.28999999999999998</v>
      </c>
    </row>
    <row r="843" spans="1:8" hidden="1" x14ac:dyDescent="0.3">
      <c r="A843" t="s">
        <v>720</v>
      </c>
      <c r="B843" t="s">
        <v>90</v>
      </c>
      <c r="C843" t="s">
        <v>282</v>
      </c>
      <c r="D843" t="s">
        <v>2311</v>
      </c>
      <c r="E843" t="s">
        <v>2312</v>
      </c>
      <c r="F843">
        <v>424.23</v>
      </c>
      <c r="G843">
        <v>283.27999999999997</v>
      </c>
      <c r="H843">
        <v>154</v>
      </c>
    </row>
    <row r="844" spans="1:8" hidden="1" x14ac:dyDescent="0.3">
      <c r="A844" t="s">
        <v>720</v>
      </c>
      <c r="B844" t="s">
        <v>90</v>
      </c>
      <c r="C844" t="s">
        <v>290</v>
      </c>
      <c r="D844" t="s">
        <v>2313</v>
      </c>
      <c r="E844" t="s">
        <v>2312</v>
      </c>
      <c r="F844">
        <v>132.76</v>
      </c>
    </row>
    <row r="845" spans="1:8" hidden="1" x14ac:dyDescent="0.3">
      <c r="A845" t="s">
        <v>720</v>
      </c>
      <c r="B845" t="s">
        <v>90</v>
      </c>
      <c r="C845" t="s">
        <v>293</v>
      </c>
      <c r="D845" t="s">
        <v>2314</v>
      </c>
      <c r="E845" t="s">
        <v>2312</v>
      </c>
      <c r="F845">
        <v>236.03</v>
      </c>
    </row>
    <row r="846" spans="1:8" hidden="1" x14ac:dyDescent="0.3">
      <c r="A846" t="s">
        <v>720</v>
      </c>
      <c r="B846" t="s">
        <v>90</v>
      </c>
      <c r="C846" t="s">
        <v>20</v>
      </c>
      <c r="D846" t="s">
        <v>497</v>
      </c>
      <c r="E846" t="s">
        <v>2312</v>
      </c>
      <c r="F846">
        <v>0</v>
      </c>
      <c r="G846">
        <v>0</v>
      </c>
      <c r="H846">
        <v>0</v>
      </c>
    </row>
    <row r="847" spans="1:8" hidden="1" x14ac:dyDescent="0.3">
      <c r="A847" t="s">
        <v>720</v>
      </c>
      <c r="B847" t="s">
        <v>90</v>
      </c>
      <c r="C847" t="s">
        <v>344</v>
      </c>
      <c r="D847" t="s">
        <v>2315</v>
      </c>
      <c r="E847" t="s">
        <v>2316</v>
      </c>
      <c r="H847">
        <v>76.84</v>
      </c>
    </row>
    <row r="848" spans="1:8" hidden="1" x14ac:dyDescent="0.3">
      <c r="A848" t="s">
        <v>720</v>
      </c>
      <c r="B848" t="s">
        <v>90</v>
      </c>
      <c r="C848" t="s">
        <v>158</v>
      </c>
      <c r="D848" t="s">
        <v>2317</v>
      </c>
      <c r="E848" t="s">
        <v>2318</v>
      </c>
      <c r="G848">
        <v>15</v>
      </c>
    </row>
    <row r="849" spans="1:8" hidden="1" x14ac:dyDescent="0.3">
      <c r="A849" t="s">
        <v>720</v>
      </c>
      <c r="B849" t="s">
        <v>90</v>
      </c>
      <c r="C849" t="s">
        <v>295</v>
      </c>
      <c r="D849" t="s">
        <v>2319</v>
      </c>
      <c r="E849" t="s">
        <v>2318</v>
      </c>
      <c r="H849">
        <v>39.950000000000003</v>
      </c>
    </row>
    <row r="850" spans="1:8" hidden="1" x14ac:dyDescent="0.3">
      <c r="A850" t="s">
        <v>720</v>
      </c>
      <c r="B850" t="s">
        <v>90</v>
      </c>
      <c r="C850" t="s">
        <v>306</v>
      </c>
      <c r="D850" t="s">
        <v>2320</v>
      </c>
      <c r="E850" t="s">
        <v>2318</v>
      </c>
      <c r="H850">
        <v>689.9</v>
      </c>
    </row>
    <row r="851" spans="1:8" hidden="1" x14ac:dyDescent="0.3">
      <c r="A851" t="s">
        <v>720</v>
      </c>
      <c r="B851" t="s">
        <v>90</v>
      </c>
      <c r="C851" t="s">
        <v>28</v>
      </c>
      <c r="D851" t="s">
        <v>498</v>
      </c>
      <c r="E851" t="s">
        <v>2318</v>
      </c>
      <c r="F851">
        <v>0</v>
      </c>
      <c r="G851">
        <v>0</v>
      </c>
      <c r="H851">
        <v>0</v>
      </c>
    </row>
    <row r="852" spans="1:8" hidden="1" x14ac:dyDescent="0.3">
      <c r="A852" t="s">
        <v>720</v>
      </c>
      <c r="B852" t="s">
        <v>92</v>
      </c>
      <c r="C852" t="s">
        <v>206</v>
      </c>
      <c r="D852" t="s">
        <v>2321</v>
      </c>
      <c r="E852" t="s">
        <v>2322</v>
      </c>
      <c r="F852">
        <v>2.4500000000000002</v>
      </c>
      <c r="G852">
        <v>3.82</v>
      </c>
      <c r="H852">
        <v>10.45</v>
      </c>
    </row>
    <row r="853" spans="1:8" hidden="1" x14ac:dyDescent="0.3">
      <c r="A853" t="s">
        <v>720</v>
      </c>
      <c r="B853" t="s">
        <v>92</v>
      </c>
      <c r="C853" t="s">
        <v>154</v>
      </c>
      <c r="D853" t="s">
        <v>2323</v>
      </c>
      <c r="E853" t="s">
        <v>2324</v>
      </c>
      <c r="G853">
        <v>915</v>
      </c>
      <c r="H853">
        <v>140</v>
      </c>
    </row>
    <row r="854" spans="1:8" hidden="1" x14ac:dyDescent="0.3">
      <c r="A854" t="s">
        <v>720</v>
      </c>
      <c r="B854" t="s">
        <v>92</v>
      </c>
      <c r="C854" t="s">
        <v>377</v>
      </c>
      <c r="D854" t="s">
        <v>2325</v>
      </c>
      <c r="E854" t="s">
        <v>2324</v>
      </c>
      <c r="G854">
        <v>3902.5</v>
      </c>
    </row>
    <row r="855" spans="1:8" hidden="1" x14ac:dyDescent="0.3">
      <c r="A855" t="s">
        <v>720</v>
      </c>
      <c r="B855" t="s">
        <v>92</v>
      </c>
      <c r="C855" t="s">
        <v>270</v>
      </c>
      <c r="D855" t="s">
        <v>2326</v>
      </c>
      <c r="E855" t="s">
        <v>2324</v>
      </c>
      <c r="F855">
        <v>480</v>
      </c>
    </row>
    <row r="856" spans="1:8" hidden="1" x14ac:dyDescent="0.3">
      <c r="A856" t="s">
        <v>720</v>
      </c>
      <c r="B856" t="s">
        <v>92</v>
      </c>
      <c r="C856" t="s">
        <v>11</v>
      </c>
      <c r="D856" t="s">
        <v>499</v>
      </c>
      <c r="E856" t="s">
        <v>2324</v>
      </c>
      <c r="F856">
        <v>0</v>
      </c>
      <c r="G856">
        <v>0</v>
      </c>
      <c r="H856">
        <v>0</v>
      </c>
    </row>
    <row r="857" spans="1:8" hidden="1" x14ac:dyDescent="0.3">
      <c r="A857" t="s">
        <v>720</v>
      </c>
      <c r="B857" t="s">
        <v>92</v>
      </c>
      <c r="C857" t="s">
        <v>355</v>
      </c>
      <c r="D857" t="s">
        <v>2327</v>
      </c>
      <c r="E857" t="s">
        <v>2328</v>
      </c>
      <c r="F857">
        <v>1800</v>
      </c>
    </row>
    <row r="858" spans="1:8" hidden="1" x14ac:dyDescent="0.3">
      <c r="A858" t="s">
        <v>720</v>
      </c>
      <c r="B858" t="s">
        <v>92</v>
      </c>
      <c r="C858" t="s">
        <v>271</v>
      </c>
      <c r="D858" t="s">
        <v>2329</v>
      </c>
      <c r="E858" t="s">
        <v>2328</v>
      </c>
      <c r="H858">
        <v>481.2</v>
      </c>
    </row>
    <row r="859" spans="1:8" hidden="1" x14ac:dyDescent="0.3">
      <c r="A859" t="s">
        <v>720</v>
      </c>
      <c r="B859" t="s">
        <v>92</v>
      </c>
      <c r="C859" t="s">
        <v>272</v>
      </c>
      <c r="D859" t="s">
        <v>2330</v>
      </c>
      <c r="E859" t="s">
        <v>2328</v>
      </c>
      <c r="F859">
        <v>4948.57</v>
      </c>
      <c r="G859">
        <v>3917.59</v>
      </c>
      <c r="H859">
        <v>1893.25</v>
      </c>
    </row>
    <row r="860" spans="1:8" hidden="1" x14ac:dyDescent="0.3">
      <c r="A860" t="s">
        <v>720</v>
      </c>
      <c r="B860" t="s">
        <v>92</v>
      </c>
      <c r="C860" t="s">
        <v>352</v>
      </c>
      <c r="D860" t="s">
        <v>2331</v>
      </c>
      <c r="E860" t="s">
        <v>2328</v>
      </c>
      <c r="H860">
        <v>298.98</v>
      </c>
    </row>
    <row r="861" spans="1:8" hidden="1" x14ac:dyDescent="0.3">
      <c r="A861" t="s">
        <v>720</v>
      </c>
      <c r="B861" t="s">
        <v>92</v>
      </c>
      <c r="C861" t="s">
        <v>273</v>
      </c>
      <c r="D861" t="s">
        <v>2332</v>
      </c>
      <c r="E861" t="s">
        <v>2328</v>
      </c>
      <c r="F861">
        <v>722.11</v>
      </c>
      <c r="G861">
        <v>655.35</v>
      </c>
      <c r="H861">
        <v>8269.82</v>
      </c>
    </row>
    <row r="862" spans="1:8" hidden="1" x14ac:dyDescent="0.3">
      <c r="A862" t="s">
        <v>720</v>
      </c>
      <c r="B862" t="s">
        <v>92</v>
      </c>
      <c r="C862" t="s">
        <v>378</v>
      </c>
      <c r="D862" t="s">
        <v>2333</v>
      </c>
      <c r="E862" t="s">
        <v>2328</v>
      </c>
      <c r="H862">
        <v>270</v>
      </c>
    </row>
    <row r="863" spans="1:8" hidden="1" x14ac:dyDescent="0.3">
      <c r="A863" t="s">
        <v>720</v>
      </c>
      <c r="B863" t="s">
        <v>92</v>
      </c>
      <c r="C863" t="s">
        <v>332</v>
      </c>
      <c r="D863" t="s">
        <v>2334</v>
      </c>
      <c r="E863" t="s">
        <v>2328</v>
      </c>
      <c r="G863">
        <v>94.05</v>
      </c>
    </row>
    <row r="864" spans="1:8" hidden="1" x14ac:dyDescent="0.3">
      <c r="A864" t="s">
        <v>720</v>
      </c>
      <c r="B864" t="s">
        <v>92</v>
      </c>
      <c r="C864" t="s">
        <v>184</v>
      </c>
      <c r="D864" t="s">
        <v>2335</v>
      </c>
      <c r="E864" t="s">
        <v>2328</v>
      </c>
      <c r="F864">
        <v>110.7</v>
      </c>
      <c r="G864">
        <v>4725.03</v>
      </c>
    </row>
    <row r="865" spans="1:8" hidden="1" x14ac:dyDescent="0.3">
      <c r="A865" t="s">
        <v>720</v>
      </c>
      <c r="B865" t="s">
        <v>92</v>
      </c>
      <c r="C865" t="s">
        <v>333</v>
      </c>
      <c r="D865" t="s">
        <v>2336</v>
      </c>
      <c r="E865" t="s">
        <v>2328</v>
      </c>
      <c r="F865">
        <v>66.010000000000005</v>
      </c>
    </row>
    <row r="866" spans="1:8" hidden="1" x14ac:dyDescent="0.3">
      <c r="A866" t="s">
        <v>720</v>
      </c>
      <c r="B866" t="s">
        <v>92</v>
      </c>
      <c r="C866" t="s">
        <v>326</v>
      </c>
      <c r="D866" t="s">
        <v>2337</v>
      </c>
      <c r="E866" t="s">
        <v>2328</v>
      </c>
      <c r="F866">
        <v>22.22</v>
      </c>
    </row>
    <row r="867" spans="1:8" hidden="1" x14ac:dyDescent="0.3">
      <c r="A867" t="s">
        <v>720</v>
      </c>
      <c r="B867" t="s">
        <v>92</v>
      </c>
      <c r="C867" t="s">
        <v>275</v>
      </c>
      <c r="D867" t="s">
        <v>2338</v>
      </c>
      <c r="E867" t="s">
        <v>2328</v>
      </c>
      <c r="H867">
        <v>52.5</v>
      </c>
    </row>
    <row r="868" spans="1:8" hidden="1" x14ac:dyDescent="0.3">
      <c r="A868" t="s">
        <v>720</v>
      </c>
      <c r="B868" t="s">
        <v>92</v>
      </c>
      <c r="C868" t="s">
        <v>335</v>
      </c>
      <c r="D868" t="s">
        <v>2339</v>
      </c>
      <c r="E868" t="s">
        <v>2328</v>
      </c>
      <c r="H868">
        <v>837.62</v>
      </c>
    </row>
    <row r="869" spans="1:8" hidden="1" x14ac:dyDescent="0.3">
      <c r="A869" t="s">
        <v>720</v>
      </c>
      <c r="B869" t="s">
        <v>92</v>
      </c>
      <c r="C869" t="s">
        <v>276</v>
      </c>
      <c r="D869" t="s">
        <v>2340</v>
      </c>
      <c r="E869" t="s">
        <v>2328</v>
      </c>
      <c r="F869">
        <v>56.95</v>
      </c>
      <c r="H869">
        <v>1011.25</v>
      </c>
    </row>
    <row r="870" spans="1:8" hidden="1" x14ac:dyDescent="0.3">
      <c r="A870" t="s">
        <v>720</v>
      </c>
      <c r="B870" t="s">
        <v>92</v>
      </c>
      <c r="C870" t="s">
        <v>277</v>
      </c>
      <c r="D870" t="s">
        <v>2341</v>
      </c>
      <c r="E870" t="s">
        <v>2328</v>
      </c>
      <c r="G870">
        <v>0</v>
      </c>
    </row>
    <row r="871" spans="1:8" hidden="1" x14ac:dyDescent="0.3">
      <c r="A871" t="s">
        <v>720</v>
      </c>
      <c r="B871" t="s">
        <v>92</v>
      </c>
      <c r="C871" t="s">
        <v>302</v>
      </c>
      <c r="D871" t="s">
        <v>2342</v>
      </c>
      <c r="E871" t="s">
        <v>2328</v>
      </c>
      <c r="F871">
        <v>550.70000000000005</v>
      </c>
      <c r="G871">
        <v>910.07</v>
      </c>
      <c r="H871">
        <v>127.85</v>
      </c>
    </row>
    <row r="872" spans="1:8" hidden="1" x14ac:dyDescent="0.3">
      <c r="A872" t="s">
        <v>720</v>
      </c>
      <c r="B872" t="s">
        <v>92</v>
      </c>
      <c r="C872" t="s">
        <v>364</v>
      </c>
      <c r="D872" t="s">
        <v>2343</v>
      </c>
      <c r="E872" t="s">
        <v>2328</v>
      </c>
      <c r="F872">
        <v>347.8</v>
      </c>
      <c r="G872">
        <v>258.25</v>
      </c>
      <c r="H872">
        <v>207.85</v>
      </c>
    </row>
    <row r="873" spans="1:8" hidden="1" x14ac:dyDescent="0.3">
      <c r="A873" t="s">
        <v>720</v>
      </c>
      <c r="B873" t="s">
        <v>92</v>
      </c>
      <c r="C873" t="s">
        <v>360</v>
      </c>
      <c r="D873" t="s">
        <v>2344</v>
      </c>
      <c r="E873" t="s">
        <v>2328</v>
      </c>
      <c r="F873">
        <v>242.99</v>
      </c>
      <c r="G873">
        <v>324.68</v>
      </c>
      <c r="H873">
        <v>335.78</v>
      </c>
    </row>
    <row r="874" spans="1:8" hidden="1" x14ac:dyDescent="0.3">
      <c r="A874" t="s">
        <v>720</v>
      </c>
      <c r="B874" t="s">
        <v>92</v>
      </c>
      <c r="C874" t="s">
        <v>280</v>
      </c>
      <c r="D874" t="s">
        <v>2345</v>
      </c>
      <c r="E874" t="s">
        <v>2328</v>
      </c>
      <c r="G874">
        <v>51</v>
      </c>
    </row>
    <row r="875" spans="1:8" hidden="1" x14ac:dyDescent="0.3">
      <c r="A875" t="s">
        <v>720</v>
      </c>
      <c r="B875" t="s">
        <v>92</v>
      </c>
      <c r="C875" t="s">
        <v>16</v>
      </c>
      <c r="D875" t="s">
        <v>500</v>
      </c>
      <c r="E875" t="s">
        <v>2328</v>
      </c>
      <c r="F875">
        <v>0</v>
      </c>
      <c r="G875">
        <v>0</v>
      </c>
      <c r="H875">
        <v>0</v>
      </c>
    </row>
    <row r="876" spans="1:8" hidden="1" x14ac:dyDescent="0.3">
      <c r="A876" t="s">
        <v>720</v>
      </c>
      <c r="B876" t="s">
        <v>92</v>
      </c>
      <c r="C876" t="s">
        <v>361</v>
      </c>
      <c r="D876" t="s">
        <v>2346</v>
      </c>
      <c r="E876" t="s">
        <v>2347</v>
      </c>
      <c r="F876">
        <v>0.16</v>
      </c>
    </row>
    <row r="877" spans="1:8" hidden="1" x14ac:dyDescent="0.3">
      <c r="A877" t="s">
        <v>720</v>
      </c>
      <c r="B877" t="s">
        <v>92</v>
      </c>
      <c r="C877" t="s">
        <v>222</v>
      </c>
      <c r="D877" t="s">
        <v>2348</v>
      </c>
      <c r="E877" t="s">
        <v>2347</v>
      </c>
      <c r="F877">
        <v>159.84</v>
      </c>
      <c r="G877">
        <v>143.88</v>
      </c>
      <c r="H877">
        <v>545.66</v>
      </c>
    </row>
    <row r="878" spans="1:8" hidden="1" x14ac:dyDescent="0.3">
      <c r="A878" t="s">
        <v>720</v>
      </c>
      <c r="B878" t="s">
        <v>92</v>
      </c>
      <c r="C878" t="s">
        <v>365</v>
      </c>
      <c r="D878" t="s">
        <v>2349</v>
      </c>
      <c r="E878" t="s">
        <v>2347</v>
      </c>
      <c r="G878">
        <v>121.78</v>
      </c>
    </row>
    <row r="879" spans="1:8" hidden="1" x14ac:dyDescent="0.3">
      <c r="A879" t="s">
        <v>720</v>
      </c>
      <c r="B879" t="s">
        <v>92</v>
      </c>
      <c r="C879" t="s">
        <v>366</v>
      </c>
      <c r="D879" t="s">
        <v>2350</v>
      </c>
      <c r="E879" t="s">
        <v>2347</v>
      </c>
      <c r="G879">
        <v>4057</v>
      </c>
    </row>
    <row r="880" spans="1:8" hidden="1" x14ac:dyDescent="0.3">
      <c r="A880" t="s">
        <v>720</v>
      </c>
      <c r="B880" t="s">
        <v>92</v>
      </c>
      <c r="C880" t="s">
        <v>18</v>
      </c>
      <c r="D880" t="s">
        <v>501</v>
      </c>
      <c r="E880" t="s">
        <v>2347</v>
      </c>
      <c r="F880">
        <v>0</v>
      </c>
      <c r="G880">
        <v>0</v>
      </c>
      <c r="H880">
        <v>0</v>
      </c>
    </row>
    <row r="881" spans="1:8" hidden="1" x14ac:dyDescent="0.3">
      <c r="A881" t="s">
        <v>720</v>
      </c>
      <c r="B881" t="s">
        <v>92</v>
      </c>
      <c r="C881" t="s">
        <v>54</v>
      </c>
      <c r="D881" t="s">
        <v>2351</v>
      </c>
      <c r="E881" t="s">
        <v>2347</v>
      </c>
      <c r="F881">
        <v>2688</v>
      </c>
      <c r="G881">
        <v>2772</v>
      </c>
      <c r="H881">
        <v>2541</v>
      </c>
    </row>
    <row r="882" spans="1:8" hidden="1" x14ac:dyDescent="0.3">
      <c r="A882" t="s">
        <v>720</v>
      </c>
      <c r="B882" t="s">
        <v>92</v>
      </c>
      <c r="C882" t="s">
        <v>337</v>
      </c>
      <c r="D882" t="s">
        <v>2352</v>
      </c>
      <c r="E882" t="s">
        <v>2347</v>
      </c>
      <c r="F882">
        <v>12.77</v>
      </c>
    </row>
    <row r="883" spans="1:8" hidden="1" x14ac:dyDescent="0.3">
      <c r="A883" t="s">
        <v>720</v>
      </c>
      <c r="B883" t="s">
        <v>92</v>
      </c>
      <c r="C883" t="s">
        <v>282</v>
      </c>
      <c r="D883" t="s">
        <v>2353</v>
      </c>
      <c r="E883" t="s">
        <v>2354</v>
      </c>
      <c r="F883">
        <v>830.55</v>
      </c>
      <c r="G883">
        <v>560.08000000000004</v>
      </c>
      <c r="H883">
        <v>515.9</v>
      </c>
    </row>
    <row r="884" spans="1:8" hidden="1" x14ac:dyDescent="0.3">
      <c r="A884" t="s">
        <v>720</v>
      </c>
      <c r="B884" t="s">
        <v>92</v>
      </c>
      <c r="C884" t="s">
        <v>284</v>
      </c>
      <c r="D884" t="s">
        <v>2355</v>
      </c>
      <c r="E884" t="s">
        <v>2354</v>
      </c>
      <c r="G884">
        <v>112.21</v>
      </c>
    </row>
    <row r="885" spans="1:8" hidden="1" x14ac:dyDescent="0.3">
      <c r="A885" t="s">
        <v>720</v>
      </c>
      <c r="B885" t="s">
        <v>92</v>
      </c>
      <c r="C885" t="s">
        <v>289</v>
      </c>
      <c r="D885" t="s">
        <v>2356</v>
      </c>
      <c r="E885" t="s">
        <v>2354</v>
      </c>
      <c r="G885">
        <v>396.66</v>
      </c>
    </row>
    <row r="886" spans="1:8" hidden="1" x14ac:dyDescent="0.3">
      <c r="A886" t="s">
        <v>720</v>
      </c>
      <c r="B886" t="s">
        <v>92</v>
      </c>
      <c r="C886" t="s">
        <v>376</v>
      </c>
      <c r="D886" t="s">
        <v>2357</v>
      </c>
      <c r="E886" t="s">
        <v>2354</v>
      </c>
      <c r="G886">
        <v>232</v>
      </c>
    </row>
    <row r="887" spans="1:8" hidden="1" x14ac:dyDescent="0.3">
      <c r="A887" t="s">
        <v>720</v>
      </c>
      <c r="B887" t="s">
        <v>92</v>
      </c>
      <c r="C887" t="s">
        <v>291</v>
      </c>
      <c r="D887" t="s">
        <v>2358</v>
      </c>
      <c r="E887" t="s">
        <v>2354</v>
      </c>
      <c r="G887">
        <v>123.27</v>
      </c>
    </row>
    <row r="888" spans="1:8" hidden="1" x14ac:dyDescent="0.3">
      <c r="A888" t="s">
        <v>720</v>
      </c>
      <c r="B888" t="s">
        <v>92</v>
      </c>
      <c r="C888" t="s">
        <v>293</v>
      </c>
      <c r="D888" t="s">
        <v>2359</v>
      </c>
      <c r="E888" t="s">
        <v>2354</v>
      </c>
      <c r="F888">
        <v>771.07</v>
      </c>
      <c r="G888">
        <v>100.58</v>
      </c>
      <c r="H888">
        <v>1009.07</v>
      </c>
    </row>
    <row r="889" spans="1:8" hidden="1" x14ac:dyDescent="0.3">
      <c r="A889" t="s">
        <v>720</v>
      </c>
      <c r="B889" t="s">
        <v>92</v>
      </c>
      <c r="C889" t="s">
        <v>20</v>
      </c>
      <c r="D889" t="s">
        <v>502</v>
      </c>
      <c r="E889" t="s">
        <v>2354</v>
      </c>
      <c r="F889">
        <v>0</v>
      </c>
      <c r="G889">
        <v>0</v>
      </c>
      <c r="H889">
        <v>0</v>
      </c>
    </row>
    <row r="890" spans="1:8" hidden="1" x14ac:dyDescent="0.3">
      <c r="A890" t="s">
        <v>720</v>
      </c>
      <c r="B890" t="s">
        <v>92</v>
      </c>
      <c r="C890" t="s">
        <v>344</v>
      </c>
      <c r="D890" t="s">
        <v>2360</v>
      </c>
      <c r="E890" t="s">
        <v>2361</v>
      </c>
      <c r="F890">
        <v>296.60000000000002</v>
      </c>
    </row>
    <row r="891" spans="1:8" hidden="1" x14ac:dyDescent="0.3">
      <c r="A891" t="s">
        <v>720</v>
      </c>
      <c r="B891" t="s">
        <v>92</v>
      </c>
      <c r="C891" t="s">
        <v>346</v>
      </c>
      <c r="D891" t="s">
        <v>2362</v>
      </c>
      <c r="E891" t="s">
        <v>2361</v>
      </c>
      <c r="F891">
        <v>755.62</v>
      </c>
      <c r="G891">
        <v>189.28</v>
      </c>
      <c r="H891">
        <v>1503.41</v>
      </c>
    </row>
    <row r="892" spans="1:8" hidden="1" x14ac:dyDescent="0.3">
      <c r="A892" t="s">
        <v>720</v>
      </c>
      <c r="B892" t="s">
        <v>92</v>
      </c>
      <c r="C892" t="s">
        <v>295</v>
      </c>
      <c r="D892" t="s">
        <v>2363</v>
      </c>
      <c r="E892" t="s">
        <v>2364</v>
      </c>
      <c r="H892">
        <v>119.88</v>
      </c>
    </row>
    <row r="893" spans="1:8" hidden="1" x14ac:dyDescent="0.3">
      <c r="A893" t="s">
        <v>720</v>
      </c>
      <c r="B893" t="s">
        <v>92</v>
      </c>
      <c r="C893" t="s">
        <v>24</v>
      </c>
      <c r="D893" t="s">
        <v>2365</v>
      </c>
      <c r="E893" t="s">
        <v>2364</v>
      </c>
      <c r="G893">
        <v>170.5</v>
      </c>
    </row>
    <row r="894" spans="1:8" hidden="1" x14ac:dyDescent="0.3">
      <c r="A894" t="s">
        <v>720</v>
      </c>
      <c r="B894" t="s">
        <v>92</v>
      </c>
      <c r="C894" t="s">
        <v>324</v>
      </c>
      <c r="D894" t="s">
        <v>2366</v>
      </c>
      <c r="E894" t="s">
        <v>2364</v>
      </c>
      <c r="F894">
        <v>93.99</v>
      </c>
    </row>
    <row r="895" spans="1:8" hidden="1" x14ac:dyDescent="0.3">
      <c r="A895" t="s">
        <v>720</v>
      </c>
      <c r="B895" t="s">
        <v>92</v>
      </c>
      <c r="C895" t="s">
        <v>28</v>
      </c>
      <c r="D895" t="s">
        <v>2367</v>
      </c>
      <c r="E895" t="s">
        <v>2364</v>
      </c>
      <c r="F895">
        <v>0</v>
      </c>
      <c r="G895">
        <v>0</v>
      </c>
      <c r="H895">
        <v>0</v>
      </c>
    </row>
    <row r="896" spans="1:8" hidden="1" x14ac:dyDescent="0.3">
      <c r="A896" t="s">
        <v>720</v>
      </c>
      <c r="B896" t="s">
        <v>92</v>
      </c>
      <c r="C896" t="s">
        <v>94</v>
      </c>
      <c r="D896" t="s">
        <v>504</v>
      </c>
      <c r="E896" t="s">
        <v>2368</v>
      </c>
      <c r="F896">
        <v>212403.86</v>
      </c>
      <c r="G896">
        <v>215407</v>
      </c>
      <c r="H896">
        <v>195820</v>
      </c>
    </row>
    <row r="897" spans="1:8" hidden="1" x14ac:dyDescent="0.3">
      <c r="A897" t="s">
        <v>720</v>
      </c>
      <c r="B897" t="s">
        <v>96</v>
      </c>
      <c r="C897" t="s">
        <v>206</v>
      </c>
      <c r="D897" t="s">
        <v>2369</v>
      </c>
      <c r="E897" t="s">
        <v>2370</v>
      </c>
      <c r="G897">
        <v>1.04</v>
      </c>
      <c r="H897">
        <v>1.28</v>
      </c>
    </row>
    <row r="898" spans="1:8" hidden="1" x14ac:dyDescent="0.3">
      <c r="A898" t="s">
        <v>720</v>
      </c>
      <c r="B898" t="s">
        <v>96</v>
      </c>
      <c r="C898" t="s">
        <v>379</v>
      </c>
      <c r="D898" t="s">
        <v>2371</v>
      </c>
      <c r="E898" t="s">
        <v>2372</v>
      </c>
      <c r="F898">
        <v>0</v>
      </c>
    </row>
    <row r="899" spans="1:8" hidden="1" x14ac:dyDescent="0.3">
      <c r="A899" t="s">
        <v>720</v>
      </c>
      <c r="B899" t="s">
        <v>96</v>
      </c>
      <c r="C899" t="s">
        <v>270</v>
      </c>
      <c r="D899" t="s">
        <v>2373</v>
      </c>
      <c r="E899" t="s">
        <v>2372</v>
      </c>
      <c r="F899">
        <v>98</v>
      </c>
      <c r="H899">
        <v>14.04</v>
      </c>
    </row>
    <row r="900" spans="1:8" hidden="1" x14ac:dyDescent="0.3">
      <c r="A900" t="s">
        <v>720</v>
      </c>
      <c r="B900" t="s">
        <v>96</v>
      </c>
      <c r="C900" t="s">
        <v>272</v>
      </c>
      <c r="D900" t="s">
        <v>2374</v>
      </c>
      <c r="E900" t="s">
        <v>2375</v>
      </c>
      <c r="F900">
        <v>172.28</v>
      </c>
      <c r="H900">
        <v>310</v>
      </c>
    </row>
    <row r="901" spans="1:8" hidden="1" x14ac:dyDescent="0.3">
      <c r="A901" t="s">
        <v>720</v>
      </c>
      <c r="B901" t="s">
        <v>96</v>
      </c>
      <c r="C901" t="s">
        <v>273</v>
      </c>
      <c r="D901" t="s">
        <v>2376</v>
      </c>
      <c r="E901" t="s">
        <v>2375</v>
      </c>
      <c r="G901">
        <v>483.99</v>
      </c>
      <c r="H901">
        <v>499.46</v>
      </c>
    </row>
    <row r="902" spans="1:8" hidden="1" x14ac:dyDescent="0.3">
      <c r="A902" t="s">
        <v>720</v>
      </c>
      <c r="B902" t="s">
        <v>96</v>
      </c>
      <c r="C902" t="s">
        <v>184</v>
      </c>
      <c r="D902" t="s">
        <v>2377</v>
      </c>
      <c r="E902" t="s">
        <v>2375</v>
      </c>
      <c r="F902">
        <v>282.05</v>
      </c>
      <c r="G902">
        <v>524.11</v>
      </c>
      <c r="H902">
        <v>246.05</v>
      </c>
    </row>
    <row r="903" spans="1:8" hidden="1" x14ac:dyDescent="0.3">
      <c r="A903" t="s">
        <v>720</v>
      </c>
      <c r="B903" t="s">
        <v>96</v>
      </c>
      <c r="C903" t="s">
        <v>275</v>
      </c>
      <c r="D903" t="s">
        <v>2378</v>
      </c>
      <c r="E903" t="s">
        <v>2375</v>
      </c>
      <c r="F903">
        <v>39.729999999999997</v>
      </c>
      <c r="G903">
        <v>9.35</v>
      </c>
      <c r="H903">
        <v>458.24</v>
      </c>
    </row>
    <row r="904" spans="1:8" hidden="1" x14ac:dyDescent="0.3">
      <c r="A904" t="s">
        <v>720</v>
      </c>
      <c r="B904" t="s">
        <v>96</v>
      </c>
      <c r="C904" t="s">
        <v>276</v>
      </c>
      <c r="D904" t="s">
        <v>2379</v>
      </c>
      <c r="E904" t="s">
        <v>2375</v>
      </c>
      <c r="H904">
        <v>2567.4</v>
      </c>
    </row>
    <row r="905" spans="1:8" hidden="1" x14ac:dyDescent="0.3">
      <c r="A905" t="s">
        <v>720</v>
      </c>
      <c r="B905" t="s">
        <v>96</v>
      </c>
      <c r="C905" t="s">
        <v>310</v>
      </c>
      <c r="D905" t="s">
        <v>2380</v>
      </c>
      <c r="E905" t="s">
        <v>2375</v>
      </c>
      <c r="G905">
        <v>259</v>
      </c>
      <c r="H905">
        <v>358.88</v>
      </c>
    </row>
    <row r="906" spans="1:8" hidden="1" x14ac:dyDescent="0.3">
      <c r="A906" t="s">
        <v>720</v>
      </c>
      <c r="B906" t="s">
        <v>96</v>
      </c>
      <c r="C906" t="s">
        <v>277</v>
      </c>
      <c r="D906" t="s">
        <v>2381</v>
      </c>
      <c r="E906" t="s">
        <v>2375</v>
      </c>
      <c r="F906">
        <v>-0.01</v>
      </c>
      <c r="G906">
        <v>0</v>
      </c>
      <c r="H906">
        <v>47.94</v>
      </c>
    </row>
    <row r="907" spans="1:8" hidden="1" x14ac:dyDescent="0.3">
      <c r="A907" t="s">
        <v>720</v>
      </c>
      <c r="B907" t="s">
        <v>96</v>
      </c>
      <c r="C907" t="s">
        <v>300</v>
      </c>
      <c r="D907" t="s">
        <v>2382</v>
      </c>
      <c r="E907" t="s">
        <v>2375</v>
      </c>
      <c r="G907">
        <v>273.5</v>
      </c>
    </row>
    <row r="908" spans="1:8" hidden="1" x14ac:dyDescent="0.3">
      <c r="A908" t="s">
        <v>720</v>
      </c>
      <c r="B908" t="s">
        <v>96</v>
      </c>
      <c r="C908" t="s">
        <v>302</v>
      </c>
      <c r="D908" t="s">
        <v>2383</v>
      </c>
      <c r="E908" t="s">
        <v>2375</v>
      </c>
      <c r="F908">
        <v>747.06</v>
      </c>
      <c r="G908">
        <v>445.61</v>
      </c>
      <c r="H908">
        <v>253.66</v>
      </c>
    </row>
    <row r="909" spans="1:8" hidden="1" x14ac:dyDescent="0.3">
      <c r="A909" t="s">
        <v>720</v>
      </c>
      <c r="B909" t="s">
        <v>96</v>
      </c>
      <c r="C909" t="s">
        <v>364</v>
      </c>
      <c r="D909" t="s">
        <v>2384</v>
      </c>
      <c r="E909" t="s">
        <v>2375</v>
      </c>
      <c r="F909">
        <v>250.78</v>
      </c>
      <c r="G909">
        <v>389.98</v>
      </c>
      <c r="H909">
        <v>163.80000000000001</v>
      </c>
    </row>
    <row r="910" spans="1:8" hidden="1" x14ac:dyDescent="0.3">
      <c r="A910" t="s">
        <v>720</v>
      </c>
      <c r="B910" t="s">
        <v>96</v>
      </c>
      <c r="C910" t="s">
        <v>360</v>
      </c>
      <c r="D910" t="s">
        <v>2385</v>
      </c>
      <c r="E910" t="s">
        <v>2375</v>
      </c>
      <c r="F910">
        <v>1750.04</v>
      </c>
      <c r="G910">
        <v>731.86</v>
      </c>
      <c r="H910">
        <v>263.76</v>
      </c>
    </row>
    <row r="911" spans="1:8" hidden="1" x14ac:dyDescent="0.3">
      <c r="A911" t="s">
        <v>720</v>
      </c>
      <c r="B911" t="s">
        <v>96</v>
      </c>
      <c r="C911" t="s">
        <v>16</v>
      </c>
      <c r="D911" t="s">
        <v>505</v>
      </c>
      <c r="E911" t="s">
        <v>2375</v>
      </c>
      <c r="F911">
        <v>0</v>
      </c>
      <c r="G911">
        <v>0</v>
      </c>
      <c r="H911">
        <v>0</v>
      </c>
    </row>
    <row r="912" spans="1:8" hidden="1" x14ac:dyDescent="0.3">
      <c r="A912" t="s">
        <v>720</v>
      </c>
      <c r="B912" t="s">
        <v>96</v>
      </c>
      <c r="C912" t="s">
        <v>361</v>
      </c>
      <c r="D912" t="s">
        <v>2386</v>
      </c>
      <c r="E912" t="s">
        <v>2387</v>
      </c>
      <c r="F912">
        <v>0.48</v>
      </c>
    </row>
    <row r="913" spans="1:8" hidden="1" x14ac:dyDescent="0.3">
      <c r="A913" t="s">
        <v>720</v>
      </c>
      <c r="B913" t="s">
        <v>96</v>
      </c>
      <c r="C913" t="s">
        <v>222</v>
      </c>
      <c r="D913" t="s">
        <v>2388</v>
      </c>
      <c r="E913" t="s">
        <v>2387</v>
      </c>
      <c r="F913">
        <v>35.549999999999997</v>
      </c>
      <c r="G913">
        <v>16.64</v>
      </c>
      <c r="H913">
        <v>0.5</v>
      </c>
    </row>
    <row r="914" spans="1:8" hidden="1" x14ac:dyDescent="0.3">
      <c r="A914" t="s">
        <v>720</v>
      </c>
      <c r="B914" t="s">
        <v>96</v>
      </c>
      <c r="C914" t="s">
        <v>18</v>
      </c>
      <c r="D914" t="s">
        <v>506</v>
      </c>
      <c r="E914" t="s">
        <v>2387</v>
      </c>
      <c r="F914">
        <v>0</v>
      </c>
      <c r="G914">
        <v>0</v>
      </c>
      <c r="H914">
        <v>0</v>
      </c>
    </row>
    <row r="915" spans="1:8" hidden="1" x14ac:dyDescent="0.3">
      <c r="A915" t="s">
        <v>720</v>
      </c>
      <c r="B915" t="s">
        <v>96</v>
      </c>
      <c r="C915" t="s">
        <v>54</v>
      </c>
      <c r="D915" t="s">
        <v>2389</v>
      </c>
      <c r="E915" t="s">
        <v>2387</v>
      </c>
      <c r="F915">
        <v>3072</v>
      </c>
      <c r="G915">
        <v>2772</v>
      </c>
      <c r="H915">
        <v>2811</v>
      </c>
    </row>
    <row r="916" spans="1:8" hidden="1" x14ac:dyDescent="0.3">
      <c r="A916" t="s">
        <v>720</v>
      </c>
      <c r="B916" t="s">
        <v>96</v>
      </c>
      <c r="C916" t="s">
        <v>337</v>
      </c>
      <c r="D916" t="s">
        <v>2390</v>
      </c>
      <c r="E916" t="s">
        <v>2387</v>
      </c>
      <c r="F916">
        <v>2.76</v>
      </c>
    </row>
    <row r="917" spans="1:8" hidden="1" x14ac:dyDescent="0.3">
      <c r="A917" t="s">
        <v>720</v>
      </c>
      <c r="B917" t="s">
        <v>96</v>
      </c>
      <c r="C917" t="s">
        <v>282</v>
      </c>
      <c r="D917" t="s">
        <v>2391</v>
      </c>
      <c r="E917" t="s">
        <v>2392</v>
      </c>
      <c r="F917">
        <v>50.32</v>
      </c>
    </row>
    <row r="918" spans="1:8" hidden="1" x14ac:dyDescent="0.3">
      <c r="A918" t="s">
        <v>720</v>
      </c>
      <c r="B918" t="s">
        <v>96</v>
      </c>
      <c r="C918" t="s">
        <v>286</v>
      </c>
      <c r="D918" t="s">
        <v>2393</v>
      </c>
      <c r="E918" t="s">
        <v>2392</v>
      </c>
      <c r="F918">
        <v>0</v>
      </c>
    </row>
    <row r="919" spans="1:8" hidden="1" x14ac:dyDescent="0.3">
      <c r="A919" t="s">
        <v>720</v>
      </c>
      <c r="B919" t="s">
        <v>96</v>
      </c>
      <c r="C919" t="s">
        <v>287</v>
      </c>
      <c r="D919" t="s">
        <v>2394</v>
      </c>
      <c r="E919" t="s">
        <v>2392</v>
      </c>
      <c r="F919">
        <v>126.21</v>
      </c>
    </row>
    <row r="920" spans="1:8" hidden="1" x14ac:dyDescent="0.3">
      <c r="A920" t="s">
        <v>720</v>
      </c>
      <c r="B920" t="s">
        <v>96</v>
      </c>
      <c r="C920" t="s">
        <v>293</v>
      </c>
      <c r="D920" t="s">
        <v>2395</v>
      </c>
      <c r="E920" t="s">
        <v>2392</v>
      </c>
      <c r="F920">
        <v>103.5</v>
      </c>
    </row>
    <row r="921" spans="1:8" hidden="1" x14ac:dyDescent="0.3">
      <c r="A921" t="s">
        <v>720</v>
      </c>
      <c r="B921" t="s">
        <v>96</v>
      </c>
      <c r="C921" t="s">
        <v>20</v>
      </c>
      <c r="D921" t="s">
        <v>507</v>
      </c>
      <c r="E921" t="s">
        <v>2392</v>
      </c>
      <c r="F921">
        <v>0</v>
      </c>
      <c r="G921">
        <v>0</v>
      </c>
      <c r="H921">
        <v>0</v>
      </c>
    </row>
    <row r="922" spans="1:8" hidden="1" x14ac:dyDescent="0.3">
      <c r="A922" t="s">
        <v>720</v>
      </c>
      <c r="B922" t="s">
        <v>96</v>
      </c>
      <c r="C922" t="s">
        <v>346</v>
      </c>
      <c r="D922" t="s">
        <v>2396</v>
      </c>
      <c r="E922" t="s">
        <v>2397</v>
      </c>
      <c r="H922">
        <v>99.9</v>
      </c>
    </row>
    <row r="923" spans="1:8" hidden="1" x14ac:dyDescent="0.3">
      <c r="A923" t="s">
        <v>720</v>
      </c>
      <c r="B923" t="s">
        <v>96</v>
      </c>
      <c r="C923" t="s">
        <v>158</v>
      </c>
      <c r="D923" t="s">
        <v>2398</v>
      </c>
      <c r="E923" t="s">
        <v>2399</v>
      </c>
      <c r="F923">
        <v>75</v>
      </c>
      <c r="H923">
        <v>75</v>
      </c>
    </row>
    <row r="924" spans="1:8" hidden="1" x14ac:dyDescent="0.3">
      <c r="A924" t="s">
        <v>720</v>
      </c>
      <c r="B924" t="s">
        <v>96</v>
      </c>
      <c r="C924" t="s">
        <v>295</v>
      </c>
      <c r="D924" t="s">
        <v>2400</v>
      </c>
      <c r="E924" t="s">
        <v>2399</v>
      </c>
      <c r="F924">
        <v>14.75</v>
      </c>
      <c r="G924">
        <v>412.97</v>
      </c>
      <c r="H924">
        <v>255.99</v>
      </c>
    </row>
    <row r="925" spans="1:8" hidden="1" x14ac:dyDescent="0.3">
      <c r="A925" t="s">
        <v>720</v>
      </c>
      <c r="B925" t="s">
        <v>96</v>
      </c>
      <c r="C925" t="s">
        <v>296</v>
      </c>
      <c r="D925" t="s">
        <v>2401</v>
      </c>
      <c r="E925" t="s">
        <v>2399</v>
      </c>
      <c r="F925">
        <v>89.55</v>
      </c>
    </row>
    <row r="926" spans="1:8" hidden="1" x14ac:dyDescent="0.3">
      <c r="A926" t="s">
        <v>720</v>
      </c>
      <c r="B926" t="s">
        <v>96</v>
      </c>
      <c r="C926" t="s">
        <v>298</v>
      </c>
      <c r="D926" t="s">
        <v>2402</v>
      </c>
      <c r="E926" t="s">
        <v>2399</v>
      </c>
      <c r="F926">
        <v>23.79</v>
      </c>
      <c r="H926">
        <v>70</v>
      </c>
    </row>
    <row r="927" spans="1:8" hidden="1" x14ac:dyDescent="0.3">
      <c r="A927" t="s">
        <v>720</v>
      </c>
      <c r="B927" t="s">
        <v>96</v>
      </c>
      <c r="C927" t="s">
        <v>324</v>
      </c>
      <c r="D927" t="s">
        <v>2403</v>
      </c>
      <c r="E927" t="s">
        <v>2399</v>
      </c>
      <c r="F927">
        <v>259</v>
      </c>
      <c r="H927">
        <v>160</v>
      </c>
    </row>
    <row r="928" spans="1:8" hidden="1" x14ac:dyDescent="0.3">
      <c r="A928" t="s">
        <v>720</v>
      </c>
      <c r="B928" t="s">
        <v>96</v>
      </c>
      <c r="C928" t="s">
        <v>28</v>
      </c>
      <c r="D928" t="s">
        <v>2404</v>
      </c>
      <c r="E928" t="s">
        <v>2399</v>
      </c>
      <c r="H928">
        <v>0</v>
      </c>
    </row>
    <row r="929" spans="1:8" hidden="1" x14ac:dyDescent="0.3">
      <c r="A929" t="s">
        <v>720</v>
      </c>
      <c r="B929" t="s">
        <v>96</v>
      </c>
      <c r="C929" t="s">
        <v>380</v>
      </c>
      <c r="D929" t="s">
        <v>2405</v>
      </c>
      <c r="E929" t="s">
        <v>2406</v>
      </c>
      <c r="F929">
        <v>0</v>
      </c>
    </row>
    <row r="930" spans="1:8" hidden="1" x14ac:dyDescent="0.3">
      <c r="A930" t="s">
        <v>720</v>
      </c>
      <c r="B930" t="s">
        <v>102</v>
      </c>
      <c r="C930" t="s">
        <v>203</v>
      </c>
      <c r="D930" t="s">
        <v>2407</v>
      </c>
      <c r="E930" t="s">
        <v>2408</v>
      </c>
      <c r="F930">
        <v>19279.509999999998</v>
      </c>
      <c r="G930">
        <v>17143.21</v>
      </c>
      <c r="H930">
        <v>9313.5499999999993</v>
      </c>
    </row>
    <row r="931" spans="1:8" hidden="1" x14ac:dyDescent="0.3">
      <c r="A931" t="s">
        <v>720</v>
      </c>
      <c r="B931" t="s">
        <v>102</v>
      </c>
      <c r="C931" t="s">
        <v>266</v>
      </c>
      <c r="D931" t="s">
        <v>2409</v>
      </c>
      <c r="E931" t="s">
        <v>2408</v>
      </c>
      <c r="F931">
        <v>4359.46</v>
      </c>
      <c r="G931">
        <v>3243.49</v>
      </c>
      <c r="H931">
        <v>1974.94</v>
      </c>
    </row>
    <row r="932" spans="1:8" hidden="1" x14ac:dyDescent="0.3">
      <c r="A932" t="s">
        <v>720</v>
      </c>
      <c r="B932" t="s">
        <v>102</v>
      </c>
      <c r="C932" t="s">
        <v>205</v>
      </c>
      <c r="D932" t="s">
        <v>2410</v>
      </c>
      <c r="E932" t="s">
        <v>2408</v>
      </c>
      <c r="F932">
        <v>26076.95</v>
      </c>
      <c r="G932">
        <v>22471.32</v>
      </c>
      <c r="H932">
        <v>18650.52</v>
      </c>
    </row>
    <row r="933" spans="1:8" hidden="1" x14ac:dyDescent="0.3">
      <c r="A933" t="s">
        <v>720</v>
      </c>
      <c r="B933" t="s">
        <v>102</v>
      </c>
      <c r="C933" t="s">
        <v>206</v>
      </c>
      <c r="D933" t="s">
        <v>2411</v>
      </c>
      <c r="E933" t="s">
        <v>2408</v>
      </c>
      <c r="F933">
        <v>297.89</v>
      </c>
      <c r="G933">
        <v>262.72000000000003</v>
      </c>
      <c r="H933">
        <v>536.97</v>
      </c>
    </row>
    <row r="934" spans="1:8" hidden="1" x14ac:dyDescent="0.3">
      <c r="A934" t="s">
        <v>720</v>
      </c>
      <c r="B934" t="s">
        <v>102</v>
      </c>
      <c r="C934" t="s">
        <v>207</v>
      </c>
      <c r="D934" t="s">
        <v>2412</v>
      </c>
      <c r="E934" t="s">
        <v>2408</v>
      </c>
      <c r="F934">
        <v>4508.83</v>
      </c>
      <c r="G934">
        <v>4006.4</v>
      </c>
      <c r="H934">
        <v>2178.13</v>
      </c>
    </row>
    <row r="935" spans="1:8" hidden="1" x14ac:dyDescent="0.3">
      <c r="A935" t="s">
        <v>720</v>
      </c>
      <c r="B935" t="s">
        <v>102</v>
      </c>
      <c r="C935" t="s">
        <v>208</v>
      </c>
      <c r="D935" t="s">
        <v>2413</v>
      </c>
      <c r="E935" t="s">
        <v>2408</v>
      </c>
      <c r="F935">
        <v>1224.4100000000001</v>
      </c>
      <c r="G935">
        <v>1374.11</v>
      </c>
      <c r="H935">
        <v>432.06</v>
      </c>
    </row>
    <row r="936" spans="1:8" hidden="1" x14ac:dyDescent="0.3">
      <c r="A936" t="s">
        <v>720</v>
      </c>
      <c r="B936" t="s">
        <v>102</v>
      </c>
      <c r="C936" t="s">
        <v>267</v>
      </c>
      <c r="D936" t="s">
        <v>2414</v>
      </c>
      <c r="E936" t="s">
        <v>2408</v>
      </c>
      <c r="F936">
        <v>9162.59</v>
      </c>
      <c r="G936">
        <v>6968.72</v>
      </c>
      <c r="H936">
        <v>4330.47</v>
      </c>
    </row>
    <row r="937" spans="1:8" hidden="1" x14ac:dyDescent="0.3">
      <c r="A937" t="s">
        <v>720</v>
      </c>
      <c r="B937" t="s">
        <v>102</v>
      </c>
      <c r="C937" t="s">
        <v>268</v>
      </c>
      <c r="D937" t="s">
        <v>2415</v>
      </c>
      <c r="E937" t="s">
        <v>2408</v>
      </c>
      <c r="F937">
        <v>7288.37</v>
      </c>
      <c r="G937">
        <v>6044.67</v>
      </c>
      <c r="H937">
        <v>3667.6</v>
      </c>
    </row>
    <row r="938" spans="1:8" hidden="1" x14ac:dyDescent="0.3">
      <c r="A938" t="s">
        <v>720</v>
      </c>
      <c r="B938" t="s">
        <v>102</v>
      </c>
      <c r="C938" t="s">
        <v>269</v>
      </c>
      <c r="D938" t="s">
        <v>2416</v>
      </c>
      <c r="E938" t="s">
        <v>2408</v>
      </c>
      <c r="F938">
        <v>753.27</v>
      </c>
      <c r="G938">
        <v>624.70000000000005</v>
      </c>
      <c r="H938">
        <v>379</v>
      </c>
    </row>
    <row r="939" spans="1:8" x14ac:dyDescent="0.3">
      <c r="A939" t="s">
        <v>720</v>
      </c>
      <c r="B939" t="s">
        <v>102</v>
      </c>
      <c r="C939" t="s">
        <v>73</v>
      </c>
      <c r="D939" t="s">
        <v>2417</v>
      </c>
      <c r="E939" t="s">
        <v>2408</v>
      </c>
      <c r="F939">
        <v>0</v>
      </c>
    </row>
    <row r="940" spans="1:8" hidden="1" x14ac:dyDescent="0.3">
      <c r="A940" t="s">
        <v>720</v>
      </c>
      <c r="B940" t="s">
        <v>102</v>
      </c>
      <c r="C940" t="s">
        <v>154</v>
      </c>
      <c r="D940" t="s">
        <v>2418</v>
      </c>
      <c r="E940" t="s">
        <v>2419</v>
      </c>
      <c r="F940">
        <v>991.5</v>
      </c>
      <c r="G940">
        <v>2181.3000000000002</v>
      </c>
      <c r="H940">
        <v>1454.2</v>
      </c>
    </row>
    <row r="941" spans="1:8" hidden="1" x14ac:dyDescent="0.3">
      <c r="A941" t="s">
        <v>720</v>
      </c>
      <c r="B941" t="s">
        <v>102</v>
      </c>
      <c r="C941" t="s">
        <v>320</v>
      </c>
      <c r="D941" t="s">
        <v>2420</v>
      </c>
      <c r="E941" t="s">
        <v>2419</v>
      </c>
      <c r="G941">
        <v>1350</v>
      </c>
      <c r="H941">
        <v>200</v>
      </c>
    </row>
    <row r="942" spans="1:8" hidden="1" x14ac:dyDescent="0.3">
      <c r="A942" t="s">
        <v>720</v>
      </c>
      <c r="B942" t="s">
        <v>102</v>
      </c>
      <c r="C942" t="s">
        <v>301</v>
      </c>
      <c r="D942" t="s">
        <v>2421</v>
      </c>
      <c r="E942" t="s">
        <v>2419</v>
      </c>
      <c r="F942">
        <v>27.25</v>
      </c>
    </row>
    <row r="943" spans="1:8" hidden="1" x14ac:dyDescent="0.3">
      <c r="A943" t="s">
        <v>720</v>
      </c>
      <c r="B943" t="s">
        <v>102</v>
      </c>
      <c r="C943" t="s">
        <v>270</v>
      </c>
      <c r="D943" t="s">
        <v>2422</v>
      </c>
      <c r="E943" t="s">
        <v>2419</v>
      </c>
      <c r="F943">
        <v>21</v>
      </c>
    </row>
    <row r="944" spans="1:8" hidden="1" x14ac:dyDescent="0.3">
      <c r="A944" t="s">
        <v>720</v>
      </c>
      <c r="B944" t="s">
        <v>102</v>
      </c>
      <c r="C944" t="s">
        <v>11</v>
      </c>
      <c r="D944" t="s">
        <v>509</v>
      </c>
      <c r="E944" t="s">
        <v>2419</v>
      </c>
      <c r="F944">
        <v>1587</v>
      </c>
      <c r="G944">
        <v>0</v>
      </c>
      <c r="H944">
        <v>0</v>
      </c>
    </row>
    <row r="945" spans="1:8" hidden="1" x14ac:dyDescent="0.3">
      <c r="A945" t="s">
        <v>720</v>
      </c>
      <c r="B945" t="s">
        <v>102</v>
      </c>
      <c r="C945" t="s">
        <v>272</v>
      </c>
      <c r="D945" t="s">
        <v>2423</v>
      </c>
      <c r="E945" t="s">
        <v>2424</v>
      </c>
      <c r="H945">
        <v>250</v>
      </c>
    </row>
    <row r="946" spans="1:8" hidden="1" x14ac:dyDescent="0.3">
      <c r="A946" t="s">
        <v>720</v>
      </c>
      <c r="B946" t="s">
        <v>102</v>
      </c>
      <c r="C946" t="s">
        <v>273</v>
      </c>
      <c r="D946" t="s">
        <v>2425</v>
      </c>
      <c r="E946" t="s">
        <v>2424</v>
      </c>
      <c r="F946">
        <v>33.94</v>
      </c>
      <c r="G946">
        <v>10.81</v>
      </c>
    </row>
    <row r="947" spans="1:8" hidden="1" x14ac:dyDescent="0.3">
      <c r="A947" t="s">
        <v>720</v>
      </c>
      <c r="B947" t="s">
        <v>102</v>
      </c>
      <c r="C947" t="s">
        <v>275</v>
      </c>
      <c r="D947" t="s">
        <v>2426</v>
      </c>
      <c r="E947" t="s">
        <v>2424</v>
      </c>
      <c r="H947">
        <v>197.2</v>
      </c>
    </row>
    <row r="948" spans="1:8" hidden="1" x14ac:dyDescent="0.3">
      <c r="A948" t="s">
        <v>720</v>
      </c>
      <c r="B948" t="s">
        <v>102</v>
      </c>
      <c r="C948" t="s">
        <v>276</v>
      </c>
      <c r="D948" t="s">
        <v>2427</v>
      </c>
      <c r="E948" t="s">
        <v>2424</v>
      </c>
      <c r="H948">
        <v>250.79</v>
      </c>
    </row>
    <row r="949" spans="1:8" hidden="1" x14ac:dyDescent="0.3">
      <c r="A949" t="s">
        <v>720</v>
      </c>
      <c r="B949" t="s">
        <v>102</v>
      </c>
      <c r="C949" t="s">
        <v>364</v>
      </c>
      <c r="D949" t="s">
        <v>2428</v>
      </c>
      <c r="E949" t="s">
        <v>2424</v>
      </c>
      <c r="H949">
        <v>262.5</v>
      </c>
    </row>
    <row r="950" spans="1:8" hidden="1" x14ac:dyDescent="0.3">
      <c r="A950" t="s">
        <v>720</v>
      </c>
      <c r="B950" t="s">
        <v>102</v>
      </c>
      <c r="C950" t="s">
        <v>360</v>
      </c>
      <c r="D950" t="s">
        <v>2429</v>
      </c>
      <c r="E950" t="s">
        <v>2424</v>
      </c>
      <c r="F950">
        <v>1598.08</v>
      </c>
      <c r="G950">
        <v>916.81</v>
      </c>
      <c r="H950">
        <v>601.84</v>
      </c>
    </row>
    <row r="951" spans="1:8" hidden="1" x14ac:dyDescent="0.3">
      <c r="A951" t="s">
        <v>720</v>
      </c>
      <c r="B951" t="s">
        <v>102</v>
      </c>
      <c r="C951" t="s">
        <v>16</v>
      </c>
      <c r="D951" t="s">
        <v>510</v>
      </c>
      <c r="E951" t="s">
        <v>2424</v>
      </c>
      <c r="F951">
        <v>0</v>
      </c>
      <c r="G951">
        <v>0</v>
      </c>
      <c r="H951">
        <v>0</v>
      </c>
    </row>
    <row r="952" spans="1:8" hidden="1" x14ac:dyDescent="0.3">
      <c r="A952" t="s">
        <v>720</v>
      </c>
      <c r="B952" t="s">
        <v>102</v>
      </c>
      <c r="C952" t="s">
        <v>222</v>
      </c>
      <c r="D952" t="s">
        <v>2430</v>
      </c>
      <c r="E952" t="s">
        <v>2431</v>
      </c>
      <c r="F952">
        <v>155.6</v>
      </c>
      <c r="G952">
        <v>76.62</v>
      </c>
      <c r="H952">
        <v>96.49</v>
      </c>
    </row>
    <row r="953" spans="1:8" hidden="1" x14ac:dyDescent="0.3">
      <c r="A953" t="s">
        <v>720</v>
      </c>
      <c r="B953" t="s">
        <v>102</v>
      </c>
      <c r="C953" t="s">
        <v>303</v>
      </c>
      <c r="D953" t="s">
        <v>2432</v>
      </c>
      <c r="E953" t="s">
        <v>2431</v>
      </c>
      <c r="G953">
        <v>300</v>
      </c>
    </row>
    <row r="954" spans="1:8" hidden="1" x14ac:dyDescent="0.3">
      <c r="A954" t="s">
        <v>720</v>
      </c>
      <c r="B954" t="s">
        <v>102</v>
      </c>
      <c r="C954" t="s">
        <v>18</v>
      </c>
      <c r="D954" t="s">
        <v>511</v>
      </c>
      <c r="E954" t="s">
        <v>2431</v>
      </c>
      <c r="F954">
        <v>0</v>
      </c>
      <c r="G954">
        <v>0</v>
      </c>
      <c r="H954">
        <v>0</v>
      </c>
    </row>
    <row r="955" spans="1:8" hidden="1" x14ac:dyDescent="0.3">
      <c r="A955" t="s">
        <v>720</v>
      </c>
      <c r="B955" t="s">
        <v>102</v>
      </c>
      <c r="C955" t="s">
        <v>54</v>
      </c>
      <c r="D955" t="s">
        <v>2433</v>
      </c>
      <c r="E955" t="s">
        <v>2431</v>
      </c>
      <c r="F955">
        <v>416</v>
      </c>
      <c r="G955">
        <v>396</v>
      </c>
      <c r="H955">
        <v>363</v>
      </c>
    </row>
    <row r="956" spans="1:8" hidden="1" x14ac:dyDescent="0.3">
      <c r="A956" t="s">
        <v>720</v>
      </c>
      <c r="B956" t="s">
        <v>102</v>
      </c>
      <c r="C956" t="s">
        <v>337</v>
      </c>
      <c r="D956" t="s">
        <v>2434</v>
      </c>
      <c r="E956" t="s">
        <v>2431</v>
      </c>
      <c r="F956">
        <v>9</v>
      </c>
    </row>
    <row r="957" spans="1:8" hidden="1" x14ac:dyDescent="0.3">
      <c r="A957" t="s">
        <v>720</v>
      </c>
      <c r="B957" t="s">
        <v>102</v>
      </c>
      <c r="C957" t="s">
        <v>281</v>
      </c>
      <c r="D957" t="s">
        <v>2435</v>
      </c>
      <c r="E957" t="s">
        <v>2436</v>
      </c>
      <c r="F957">
        <v>35.6</v>
      </c>
      <c r="G957">
        <v>68.12</v>
      </c>
      <c r="H957">
        <v>132.24</v>
      </c>
    </row>
    <row r="958" spans="1:8" hidden="1" x14ac:dyDescent="0.3">
      <c r="A958" t="s">
        <v>720</v>
      </c>
      <c r="B958" t="s">
        <v>102</v>
      </c>
      <c r="C958" t="s">
        <v>282</v>
      </c>
      <c r="D958" t="s">
        <v>2437</v>
      </c>
      <c r="E958" t="s">
        <v>2436</v>
      </c>
      <c r="F958">
        <v>908.46</v>
      </c>
      <c r="G958">
        <v>1084.03</v>
      </c>
      <c r="H958">
        <v>694.53</v>
      </c>
    </row>
    <row r="959" spans="1:8" hidden="1" x14ac:dyDescent="0.3">
      <c r="A959" t="s">
        <v>720</v>
      </c>
      <c r="B959" t="s">
        <v>102</v>
      </c>
      <c r="C959" t="s">
        <v>283</v>
      </c>
      <c r="D959" t="s">
        <v>2438</v>
      </c>
      <c r="E959" t="s">
        <v>2436</v>
      </c>
      <c r="F959">
        <v>18</v>
      </c>
      <c r="G959">
        <v>18</v>
      </c>
    </row>
    <row r="960" spans="1:8" hidden="1" x14ac:dyDescent="0.3">
      <c r="A960" t="s">
        <v>720</v>
      </c>
      <c r="B960" t="s">
        <v>102</v>
      </c>
      <c r="C960" t="s">
        <v>284</v>
      </c>
      <c r="D960" t="s">
        <v>2439</v>
      </c>
      <c r="E960" t="s">
        <v>2436</v>
      </c>
      <c r="F960">
        <v>101.51</v>
      </c>
      <c r="G960">
        <v>313.08999999999997</v>
      </c>
      <c r="H960">
        <v>112.21</v>
      </c>
    </row>
    <row r="961" spans="1:8" hidden="1" x14ac:dyDescent="0.3">
      <c r="A961" t="s">
        <v>720</v>
      </c>
      <c r="B961" t="s">
        <v>102</v>
      </c>
      <c r="C961" t="s">
        <v>286</v>
      </c>
      <c r="D961" t="s">
        <v>2440</v>
      </c>
      <c r="E961" t="s">
        <v>2436</v>
      </c>
      <c r="F961">
        <v>45.11</v>
      </c>
    </row>
    <row r="962" spans="1:8" hidden="1" x14ac:dyDescent="0.3">
      <c r="A962" t="s">
        <v>720</v>
      </c>
      <c r="B962" t="s">
        <v>102</v>
      </c>
      <c r="C962" t="s">
        <v>289</v>
      </c>
      <c r="D962" t="s">
        <v>2441</v>
      </c>
      <c r="E962" t="s">
        <v>2436</v>
      </c>
      <c r="G962">
        <v>213.22</v>
      </c>
    </row>
    <row r="963" spans="1:8" hidden="1" x14ac:dyDescent="0.3">
      <c r="A963" t="s">
        <v>720</v>
      </c>
      <c r="B963" t="s">
        <v>102</v>
      </c>
      <c r="C963" t="s">
        <v>321</v>
      </c>
      <c r="D963" t="s">
        <v>2442</v>
      </c>
      <c r="E963" t="s">
        <v>2436</v>
      </c>
      <c r="G963">
        <v>191.59</v>
      </c>
    </row>
    <row r="964" spans="1:8" hidden="1" x14ac:dyDescent="0.3">
      <c r="A964" t="s">
        <v>720</v>
      </c>
      <c r="B964" t="s">
        <v>102</v>
      </c>
      <c r="C964" t="s">
        <v>20</v>
      </c>
      <c r="D964" t="s">
        <v>512</v>
      </c>
      <c r="E964" t="s">
        <v>2436</v>
      </c>
      <c r="F964">
        <v>0</v>
      </c>
      <c r="G964">
        <v>0</v>
      </c>
      <c r="H964">
        <v>0</v>
      </c>
    </row>
    <row r="965" spans="1:8" hidden="1" x14ac:dyDescent="0.3">
      <c r="A965" t="s">
        <v>720</v>
      </c>
      <c r="B965" t="s">
        <v>102</v>
      </c>
      <c r="C965" t="s">
        <v>346</v>
      </c>
      <c r="D965" t="s">
        <v>2443</v>
      </c>
      <c r="E965" t="s">
        <v>2444</v>
      </c>
      <c r="H965">
        <v>92.87</v>
      </c>
    </row>
    <row r="966" spans="1:8" hidden="1" x14ac:dyDescent="0.3">
      <c r="A966" t="s">
        <v>720</v>
      </c>
      <c r="B966" t="s">
        <v>102</v>
      </c>
      <c r="C966" t="s">
        <v>295</v>
      </c>
      <c r="D966" t="s">
        <v>2445</v>
      </c>
      <c r="E966" t="s">
        <v>2446</v>
      </c>
      <c r="F966">
        <v>20</v>
      </c>
      <c r="G966">
        <v>60</v>
      </c>
    </row>
    <row r="967" spans="1:8" hidden="1" x14ac:dyDescent="0.3">
      <c r="A967" t="s">
        <v>720</v>
      </c>
      <c r="B967" t="s">
        <v>102</v>
      </c>
      <c r="C967" t="s">
        <v>296</v>
      </c>
      <c r="D967" t="s">
        <v>2447</v>
      </c>
      <c r="E967" t="s">
        <v>2446</v>
      </c>
      <c r="F967">
        <v>758</v>
      </c>
    </row>
    <row r="968" spans="1:8" hidden="1" x14ac:dyDescent="0.3">
      <c r="A968" t="s">
        <v>720</v>
      </c>
      <c r="B968" t="s">
        <v>102</v>
      </c>
      <c r="C968" t="s">
        <v>324</v>
      </c>
      <c r="D968" t="s">
        <v>2448</v>
      </c>
      <c r="E968" t="s">
        <v>2446</v>
      </c>
      <c r="F968">
        <v>30</v>
      </c>
    </row>
    <row r="969" spans="1:8" hidden="1" x14ac:dyDescent="0.3">
      <c r="A969" t="s">
        <v>720</v>
      </c>
      <c r="B969" t="s">
        <v>102</v>
      </c>
      <c r="C969" t="s">
        <v>28</v>
      </c>
      <c r="D969" t="s">
        <v>513</v>
      </c>
      <c r="E969" t="s">
        <v>2446</v>
      </c>
      <c r="F969">
        <v>0</v>
      </c>
      <c r="G969">
        <v>0</v>
      </c>
      <c r="H969">
        <v>0</v>
      </c>
    </row>
    <row r="970" spans="1:8" hidden="1" x14ac:dyDescent="0.3">
      <c r="A970" t="s">
        <v>720</v>
      </c>
      <c r="B970" t="s">
        <v>102</v>
      </c>
      <c r="C970" t="s">
        <v>94</v>
      </c>
      <c r="D970" t="s">
        <v>2449</v>
      </c>
      <c r="E970" t="s">
        <v>2450</v>
      </c>
      <c r="G970">
        <v>22048</v>
      </c>
    </row>
    <row r="971" spans="1:8" hidden="1" x14ac:dyDescent="0.3">
      <c r="A971" t="s">
        <v>720</v>
      </c>
      <c r="B971" t="s">
        <v>116</v>
      </c>
      <c r="C971" t="s">
        <v>203</v>
      </c>
      <c r="D971" t="s">
        <v>2451</v>
      </c>
      <c r="E971" t="s">
        <v>2452</v>
      </c>
      <c r="H971">
        <v>83.83</v>
      </c>
    </row>
    <row r="972" spans="1:8" hidden="1" x14ac:dyDescent="0.3">
      <c r="A972" t="s">
        <v>720</v>
      </c>
      <c r="B972" t="s">
        <v>116</v>
      </c>
      <c r="C972" t="s">
        <v>266</v>
      </c>
      <c r="D972" t="s">
        <v>2453</v>
      </c>
      <c r="E972" t="s">
        <v>2452</v>
      </c>
      <c r="H972">
        <v>8.77</v>
      </c>
    </row>
    <row r="973" spans="1:8" hidden="1" x14ac:dyDescent="0.3">
      <c r="A973" t="s">
        <v>720</v>
      </c>
      <c r="B973" t="s">
        <v>116</v>
      </c>
      <c r="C973" t="s">
        <v>206</v>
      </c>
      <c r="D973" t="s">
        <v>2454</v>
      </c>
      <c r="E973" t="s">
        <v>2452</v>
      </c>
      <c r="H973">
        <v>5.04</v>
      </c>
    </row>
    <row r="974" spans="1:8" hidden="1" x14ac:dyDescent="0.3">
      <c r="A974" t="s">
        <v>720</v>
      </c>
      <c r="B974" t="s">
        <v>116</v>
      </c>
      <c r="C974" t="s">
        <v>207</v>
      </c>
      <c r="D974" t="s">
        <v>2455</v>
      </c>
      <c r="E974" t="s">
        <v>2452</v>
      </c>
      <c r="H974">
        <v>19.59</v>
      </c>
    </row>
    <row r="975" spans="1:8" hidden="1" x14ac:dyDescent="0.3">
      <c r="A975" t="s">
        <v>720</v>
      </c>
      <c r="B975" t="s">
        <v>116</v>
      </c>
      <c r="C975" t="s">
        <v>208</v>
      </c>
      <c r="D975" t="s">
        <v>2456</v>
      </c>
      <c r="E975" t="s">
        <v>2452</v>
      </c>
      <c r="H975">
        <v>3.5</v>
      </c>
    </row>
    <row r="976" spans="1:8" hidden="1" x14ac:dyDescent="0.3">
      <c r="A976" t="s">
        <v>720</v>
      </c>
      <c r="B976" t="s">
        <v>116</v>
      </c>
      <c r="C976" t="s">
        <v>268</v>
      </c>
      <c r="D976" t="s">
        <v>2457</v>
      </c>
      <c r="E976" t="s">
        <v>2452</v>
      </c>
      <c r="H976">
        <v>125.84</v>
      </c>
    </row>
    <row r="977" spans="1:8" hidden="1" x14ac:dyDescent="0.3">
      <c r="A977" t="s">
        <v>720</v>
      </c>
      <c r="B977" t="s">
        <v>116</v>
      </c>
      <c r="C977" t="s">
        <v>269</v>
      </c>
      <c r="D977" t="s">
        <v>2458</v>
      </c>
      <c r="E977" t="s">
        <v>2452</v>
      </c>
      <c r="H977">
        <v>13</v>
      </c>
    </row>
    <row r="978" spans="1:8" hidden="1" x14ac:dyDescent="0.3">
      <c r="A978" t="s">
        <v>720</v>
      </c>
      <c r="B978" t="s">
        <v>116</v>
      </c>
      <c r="C978" t="s">
        <v>272</v>
      </c>
      <c r="D978" t="s">
        <v>2459</v>
      </c>
      <c r="E978" t="s">
        <v>2460</v>
      </c>
      <c r="F978">
        <v>135.19999999999999</v>
      </c>
    </row>
    <row r="979" spans="1:8" hidden="1" x14ac:dyDescent="0.3">
      <c r="A979" t="s">
        <v>720</v>
      </c>
      <c r="B979" t="s">
        <v>116</v>
      </c>
      <c r="C979" t="s">
        <v>360</v>
      </c>
      <c r="D979" t="s">
        <v>2461</v>
      </c>
      <c r="E979" t="s">
        <v>2460</v>
      </c>
      <c r="G979">
        <v>30.1</v>
      </c>
      <c r="H979">
        <v>161.94999999999999</v>
      </c>
    </row>
    <row r="980" spans="1:8" hidden="1" x14ac:dyDescent="0.3">
      <c r="A980" t="s">
        <v>720</v>
      </c>
      <c r="B980" t="s">
        <v>116</v>
      </c>
      <c r="C980" t="s">
        <v>16</v>
      </c>
      <c r="D980" t="s">
        <v>527</v>
      </c>
      <c r="E980" t="s">
        <v>2460</v>
      </c>
      <c r="F980">
        <v>0</v>
      </c>
      <c r="G980">
        <v>0</v>
      </c>
      <c r="H980">
        <v>0</v>
      </c>
    </row>
    <row r="981" spans="1:8" hidden="1" x14ac:dyDescent="0.3">
      <c r="A981" t="s">
        <v>720</v>
      </c>
      <c r="B981" t="s">
        <v>116</v>
      </c>
      <c r="C981" t="s">
        <v>281</v>
      </c>
      <c r="D981" t="s">
        <v>2462</v>
      </c>
      <c r="E981" t="s">
        <v>2463</v>
      </c>
      <c r="F981">
        <v>318.24</v>
      </c>
      <c r="G981">
        <v>63.730000000000004</v>
      </c>
      <c r="H981">
        <v>842.32</v>
      </c>
    </row>
    <row r="982" spans="1:8" hidden="1" x14ac:dyDescent="0.3">
      <c r="A982" t="s">
        <v>720</v>
      </c>
      <c r="B982" t="s">
        <v>116</v>
      </c>
      <c r="C982" t="s">
        <v>282</v>
      </c>
      <c r="D982" t="s">
        <v>2464</v>
      </c>
      <c r="E982" t="s">
        <v>2463</v>
      </c>
      <c r="F982">
        <v>138</v>
      </c>
      <c r="G982">
        <v>456.02000000000004</v>
      </c>
      <c r="H982">
        <v>534.02</v>
      </c>
    </row>
    <row r="983" spans="1:8" hidden="1" x14ac:dyDescent="0.3">
      <c r="A983" t="s">
        <v>720</v>
      </c>
      <c r="B983" t="s">
        <v>116</v>
      </c>
      <c r="C983" t="s">
        <v>284</v>
      </c>
      <c r="D983" t="s">
        <v>2465</v>
      </c>
      <c r="E983" t="s">
        <v>2463</v>
      </c>
      <c r="F983">
        <v>952.32</v>
      </c>
      <c r="G983">
        <v>323.55</v>
      </c>
      <c r="H983">
        <v>578.19000000000005</v>
      </c>
    </row>
    <row r="984" spans="1:8" hidden="1" x14ac:dyDescent="0.3">
      <c r="A984" t="s">
        <v>720</v>
      </c>
      <c r="B984" t="s">
        <v>116</v>
      </c>
      <c r="C984" t="s">
        <v>285</v>
      </c>
      <c r="D984" t="s">
        <v>2466</v>
      </c>
      <c r="E984" t="s">
        <v>2463</v>
      </c>
      <c r="F984">
        <v>697.26</v>
      </c>
      <c r="G984">
        <v>0</v>
      </c>
      <c r="H984">
        <v>547.94000000000005</v>
      </c>
    </row>
    <row r="985" spans="1:8" hidden="1" x14ac:dyDescent="0.3">
      <c r="A985" t="s">
        <v>720</v>
      </c>
      <c r="B985" t="s">
        <v>116</v>
      </c>
      <c r="C985" t="s">
        <v>286</v>
      </c>
      <c r="D985" t="s">
        <v>2467</v>
      </c>
      <c r="E985" t="s">
        <v>2463</v>
      </c>
      <c r="F985">
        <v>5209.2</v>
      </c>
      <c r="G985">
        <v>2538.94</v>
      </c>
      <c r="H985">
        <v>4209.8</v>
      </c>
    </row>
    <row r="986" spans="1:8" hidden="1" x14ac:dyDescent="0.3">
      <c r="A986" t="s">
        <v>720</v>
      </c>
      <c r="B986" t="s">
        <v>116</v>
      </c>
      <c r="C986" t="s">
        <v>287</v>
      </c>
      <c r="D986" t="s">
        <v>2468</v>
      </c>
      <c r="E986" t="s">
        <v>2463</v>
      </c>
      <c r="F986">
        <v>2226.5100000000002</v>
      </c>
      <c r="G986">
        <v>2070.12</v>
      </c>
      <c r="H986">
        <v>5582.24</v>
      </c>
    </row>
    <row r="987" spans="1:8" hidden="1" x14ac:dyDescent="0.3">
      <c r="A987" t="s">
        <v>720</v>
      </c>
      <c r="B987" t="s">
        <v>116</v>
      </c>
      <c r="C987" t="s">
        <v>288</v>
      </c>
      <c r="D987" t="s">
        <v>2469</v>
      </c>
      <c r="E987" t="s">
        <v>2463</v>
      </c>
      <c r="F987">
        <v>-760</v>
      </c>
    </row>
    <row r="988" spans="1:8" hidden="1" x14ac:dyDescent="0.3">
      <c r="A988" t="s">
        <v>720</v>
      </c>
      <c r="B988" t="s">
        <v>116</v>
      </c>
      <c r="C988" t="s">
        <v>289</v>
      </c>
      <c r="D988" t="s">
        <v>2470</v>
      </c>
      <c r="E988" t="s">
        <v>2463</v>
      </c>
      <c r="F988">
        <v>4338.55</v>
      </c>
      <c r="G988">
        <v>4172.1500000000005</v>
      </c>
      <c r="H988">
        <v>5541.12</v>
      </c>
    </row>
    <row r="989" spans="1:8" hidden="1" x14ac:dyDescent="0.3">
      <c r="A989" t="s">
        <v>720</v>
      </c>
      <c r="B989" t="s">
        <v>116</v>
      </c>
      <c r="C989" t="s">
        <v>321</v>
      </c>
      <c r="D989" t="s">
        <v>2471</v>
      </c>
      <c r="E989" t="s">
        <v>2463</v>
      </c>
      <c r="F989">
        <v>627.08000000000004</v>
      </c>
      <c r="G989">
        <v>400.85999999999996</v>
      </c>
    </row>
    <row r="990" spans="1:8" hidden="1" x14ac:dyDescent="0.3">
      <c r="A990" t="s">
        <v>720</v>
      </c>
      <c r="B990" t="s">
        <v>116</v>
      </c>
      <c r="C990" t="s">
        <v>290</v>
      </c>
      <c r="D990" t="s">
        <v>2472</v>
      </c>
      <c r="E990" t="s">
        <v>2463</v>
      </c>
      <c r="G990">
        <v>2350</v>
      </c>
    </row>
    <row r="991" spans="1:8" hidden="1" x14ac:dyDescent="0.3">
      <c r="A991" t="s">
        <v>720</v>
      </c>
      <c r="B991" t="s">
        <v>116</v>
      </c>
      <c r="C991" t="s">
        <v>376</v>
      </c>
      <c r="D991" t="s">
        <v>2473</v>
      </c>
      <c r="E991" t="s">
        <v>2463</v>
      </c>
      <c r="G991">
        <v>4356</v>
      </c>
    </row>
    <row r="992" spans="1:8" hidden="1" x14ac:dyDescent="0.3">
      <c r="A992" t="s">
        <v>720</v>
      </c>
      <c r="B992" t="s">
        <v>116</v>
      </c>
      <c r="C992" t="s">
        <v>20</v>
      </c>
      <c r="D992" t="s">
        <v>528</v>
      </c>
      <c r="E992" t="s">
        <v>2463</v>
      </c>
      <c r="F992">
        <v>0</v>
      </c>
      <c r="G992">
        <v>0</v>
      </c>
      <c r="H992">
        <v>0</v>
      </c>
    </row>
    <row r="993" spans="1:8" hidden="1" x14ac:dyDescent="0.3">
      <c r="A993" t="s">
        <v>720</v>
      </c>
      <c r="B993" t="s">
        <v>116</v>
      </c>
      <c r="C993" t="s">
        <v>158</v>
      </c>
      <c r="D993" t="s">
        <v>2474</v>
      </c>
      <c r="E993" t="s">
        <v>2475</v>
      </c>
      <c r="F993">
        <v>865</v>
      </c>
      <c r="G993">
        <v>209</v>
      </c>
    </row>
    <row r="994" spans="1:8" hidden="1" x14ac:dyDescent="0.3">
      <c r="A994" t="s">
        <v>720</v>
      </c>
      <c r="B994" t="s">
        <v>116</v>
      </c>
      <c r="C994" t="s">
        <v>295</v>
      </c>
      <c r="D994" t="s">
        <v>2476</v>
      </c>
      <c r="E994" t="s">
        <v>2475</v>
      </c>
      <c r="F994">
        <v>25</v>
      </c>
      <c r="H994">
        <v>79</v>
      </c>
    </row>
    <row r="995" spans="1:8" hidden="1" x14ac:dyDescent="0.3">
      <c r="A995" t="s">
        <v>720</v>
      </c>
      <c r="B995" t="s">
        <v>116</v>
      </c>
      <c r="C995" t="s">
        <v>296</v>
      </c>
      <c r="D995" t="s">
        <v>2477</v>
      </c>
      <c r="E995" t="s">
        <v>2475</v>
      </c>
      <c r="F995">
        <v>548</v>
      </c>
      <c r="H995">
        <v>1055.5</v>
      </c>
    </row>
    <row r="996" spans="1:8" hidden="1" x14ac:dyDescent="0.3">
      <c r="A996" t="s">
        <v>720</v>
      </c>
      <c r="B996" t="s">
        <v>116</v>
      </c>
      <c r="C996" t="s">
        <v>298</v>
      </c>
      <c r="D996" t="s">
        <v>2478</v>
      </c>
      <c r="E996" t="s">
        <v>2475</v>
      </c>
      <c r="F996">
        <v>3516.92</v>
      </c>
      <c r="G996">
        <v>2598.5</v>
      </c>
      <c r="H996">
        <v>1800</v>
      </c>
    </row>
    <row r="997" spans="1:8" hidden="1" x14ac:dyDescent="0.3">
      <c r="A997" t="s">
        <v>720</v>
      </c>
      <c r="B997" t="s">
        <v>116</v>
      </c>
      <c r="C997" t="s">
        <v>28</v>
      </c>
      <c r="D997" t="s">
        <v>529</v>
      </c>
      <c r="E997" t="s">
        <v>2475</v>
      </c>
      <c r="F997">
        <v>0</v>
      </c>
      <c r="G997">
        <v>0</v>
      </c>
      <c r="H997">
        <v>0</v>
      </c>
    </row>
    <row r="998" spans="1:8" hidden="1" x14ac:dyDescent="0.3">
      <c r="A998" t="s">
        <v>720</v>
      </c>
      <c r="B998" t="s">
        <v>119</v>
      </c>
      <c r="C998" t="s">
        <v>203</v>
      </c>
      <c r="D998" t="s">
        <v>2479</v>
      </c>
      <c r="E998" t="s">
        <v>2480</v>
      </c>
      <c r="F998">
        <v>99.2</v>
      </c>
      <c r="G998">
        <v>108.5</v>
      </c>
      <c r="H998">
        <v>86.8</v>
      </c>
    </row>
    <row r="999" spans="1:8" hidden="1" x14ac:dyDescent="0.3">
      <c r="A999" t="s">
        <v>720</v>
      </c>
      <c r="B999" t="s">
        <v>119</v>
      </c>
      <c r="C999" t="s">
        <v>206</v>
      </c>
      <c r="D999" t="s">
        <v>2481</v>
      </c>
      <c r="E999" t="s">
        <v>2480</v>
      </c>
      <c r="F999">
        <v>14.75</v>
      </c>
      <c r="G999">
        <v>11.4</v>
      </c>
      <c r="H999">
        <v>490.83</v>
      </c>
    </row>
    <row r="1000" spans="1:8" hidden="1" x14ac:dyDescent="0.3">
      <c r="A1000" t="s">
        <v>720</v>
      </c>
      <c r="B1000" t="s">
        <v>119</v>
      </c>
      <c r="C1000" t="s">
        <v>207</v>
      </c>
      <c r="D1000" t="s">
        <v>2482</v>
      </c>
      <c r="E1000" t="s">
        <v>2480</v>
      </c>
      <c r="F1000">
        <v>23.2</v>
      </c>
      <c r="G1000">
        <v>25.38</v>
      </c>
      <c r="H1000">
        <v>20.3</v>
      </c>
    </row>
    <row r="1001" spans="1:8" hidden="1" x14ac:dyDescent="0.3">
      <c r="A1001" t="s">
        <v>720</v>
      </c>
      <c r="B1001" t="s">
        <v>119</v>
      </c>
      <c r="C1001" t="s">
        <v>208</v>
      </c>
      <c r="D1001" t="s">
        <v>2483</v>
      </c>
      <c r="E1001" t="s">
        <v>2480</v>
      </c>
      <c r="F1001">
        <v>5.6</v>
      </c>
      <c r="G1001">
        <v>7.88</v>
      </c>
      <c r="H1001">
        <v>3.5</v>
      </c>
    </row>
    <row r="1002" spans="1:8" x14ac:dyDescent="0.3">
      <c r="A1002" t="s">
        <v>720</v>
      </c>
      <c r="B1002" t="s">
        <v>119</v>
      </c>
      <c r="C1002" t="s">
        <v>73</v>
      </c>
      <c r="D1002" t="s">
        <v>2484</v>
      </c>
      <c r="E1002" t="s">
        <v>2480</v>
      </c>
      <c r="F1002">
        <v>0</v>
      </c>
    </row>
    <row r="1003" spans="1:8" hidden="1" x14ac:dyDescent="0.3">
      <c r="A1003" t="s">
        <v>720</v>
      </c>
      <c r="B1003" t="s">
        <v>119</v>
      </c>
      <c r="C1003" t="s">
        <v>154</v>
      </c>
      <c r="D1003" t="s">
        <v>2485</v>
      </c>
      <c r="E1003" t="s">
        <v>2486</v>
      </c>
      <c r="H1003">
        <v>200</v>
      </c>
    </row>
    <row r="1004" spans="1:8" hidden="1" x14ac:dyDescent="0.3">
      <c r="A1004" t="s">
        <v>720</v>
      </c>
      <c r="B1004" t="s">
        <v>119</v>
      </c>
      <c r="C1004" t="s">
        <v>270</v>
      </c>
      <c r="D1004" t="s">
        <v>2487</v>
      </c>
      <c r="E1004" t="s">
        <v>2486</v>
      </c>
      <c r="F1004">
        <v>12</v>
      </c>
      <c r="G1004">
        <v>14.65</v>
      </c>
      <c r="H1004">
        <v>19.04</v>
      </c>
    </row>
    <row r="1005" spans="1:8" hidden="1" x14ac:dyDescent="0.3">
      <c r="A1005" t="s">
        <v>720</v>
      </c>
      <c r="B1005" t="s">
        <v>119</v>
      </c>
      <c r="C1005" t="s">
        <v>11</v>
      </c>
      <c r="D1005" t="s">
        <v>530</v>
      </c>
      <c r="E1005" t="s">
        <v>2486</v>
      </c>
      <c r="F1005">
        <v>0</v>
      </c>
      <c r="G1005">
        <v>0</v>
      </c>
      <c r="H1005">
        <v>0</v>
      </c>
    </row>
    <row r="1006" spans="1:8" hidden="1" x14ac:dyDescent="0.3">
      <c r="A1006" t="s">
        <v>720</v>
      </c>
      <c r="B1006" t="s">
        <v>119</v>
      </c>
      <c r="C1006" t="s">
        <v>271</v>
      </c>
      <c r="D1006" t="s">
        <v>2488</v>
      </c>
      <c r="E1006" t="s">
        <v>2489</v>
      </c>
      <c r="H1006">
        <v>25</v>
      </c>
    </row>
    <row r="1007" spans="1:8" hidden="1" x14ac:dyDescent="0.3">
      <c r="A1007" t="s">
        <v>720</v>
      </c>
      <c r="B1007" t="s">
        <v>119</v>
      </c>
      <c r="C1007" t="s">
        <v>272</v>
      </c>
      <c r="D1007" t="s">
        <v>2490</v>
      </c>
      <c r="E1007" t="s">
        <v>2489</v>
      </c>
      <c r="F1007">
        <v>727.17</v>
      </c>
      <c r="G1007">
        <v>236.44</v>
      </c>
      <c r="H1007">
        <v>358.4</v>
      </c>
    </row>
    <row r="1008" spans="1:8" hidden="1" x14ac:dyDescent="0.3">
      <c r="A1008" t="s">
        <v>720</v>
      </c>
      <c r="B1008" t="s">
        <v>119</v>
      </c>
      <c r="C1008" t="s">
        <v>352</v>
      </c>
      <c r="D1008" t="s">
        <v>2491</v>
      </c>
      <c r="E1008" t="s">
        <v>2489</v>
      </c>
      <c r="F1008">
        <v>10.97</v>
      </c>
    </row>
    <row r="1009" spans="1:8" hidden="1" x14ac:dyDescent="0.3">
      <c r="A1009" t="s">
        <v>720</v>
      </c>
      <c r="B1009" t="s">
        <v>119</v>
      </c>
      <c r="C1009" t="s">
        <v>273</v>
      </c>
      <c r="D1009" t="s">
        <v>2492</v>
      </c>
      <c r="E1009" t="s">
        <v>2489</v>
      </c>
      <c r="F1009">
        <v>624.08000000000004</v>
      </c>
      <c r="G1009">
        <v>827.28</v>
      </c>
      <c r="H1009">
        <v>240.83</v>
      </c>
    </row>
    <row r="1010" spans="1:8" hidden="1" x14ac:dyDescent="0.3">
      <c r="A1010" t="s">
        <v>720</v>
      </c>
      <c r="B1010" t="s">
        <v>119</v>
      </c>
      <c r="C1010" t="s">
        <v>184</v>
      </c>
      <c r="D1010" t="s">
        <v>2493</v>
      </c>
      <c r="E1010" t="s">
        <v>2489</v>
      </c>
      <c r="F1010">
        <v>311.67</v>
      </c>
      <c r="G1010">
        <v>753</v>
      </c>
      <c r="H1010">
        <v>299.51</v>
      </c>
    </row>
    <row r="1011" spans="1:8" hidden="1" x14ac:dyDescent="0.3">
      <c r="A1011" t="s">
        <v>720</v>
      </c>
      <c r="B1011" t="s">
        <v>119</v>
      </c>
      <c r="C1011" t="s">
        <v>333</v>
      </c>
      <c r="D1011" t="s">
        <v>2494</v>
      </c>
      <c r="E1011" t="s">
        <v>2489</v>
      </c>
      <c r="F1011">
        <v>7.95</v>
      </c>
      <c r="G1011">
        <v>189.54</v>
      </c>
      <c r="H1011">
        <v>132.82</v>
      </c>
    </row>
    <row r="1012" spans="1:8" hidden="1" x14ac:dyDescent="0.3">
      <c r="A1012" t="s">
        <v>720</v>
      </c>
      <c r="B1012" t="s">
        <v>119</v>
      </c>
      <c r="C1012" t="s">
        <v>334</v>
      </c>
      <c r="D1012" t="s">
        <v>2495</v>
      </c>
      <c r="E1012" t="s">
        <v>2489</v>
      </c>
      <c r="G1012">
        <v>227.95</v>
      </c>
    </row>
    <row r="1013" spans="1:8" hidden="1" x14ac:dyDescent="0.3">
      <c r="A1013" t="s">
        <v>720</v>
      </c>
      <c r="B1013" t="s">
        <v>119</v>
      </c>
      <c r="C1013" t="s">
        <v>275</v>
      </c>
      <c r="D1013" t="s">
        <v>2496</v>
      </c>
      <c r="E1013" t="s">
        <v>2489</v>
      </c>
      <c r="F1013">
        <v>41.63</v>
      </c>
      <c r="G1013">
        <v>139.01</v>
      </c>
      <c r="H1013">
        <v>86.66</v>
      </c>
    </row>
    <row r="1014" spans="1:8" hidden="1" x14ac:dyDescent="0.3">
      <c r="A1014" t="s">
        <v>720</v>
      </c>
      <c r="B1014" t="s">
        <v>119</v>
      </c>
      <c r="C1014" t="s">
        <v>382</v>
      </c>
      <c r="D1014" t="s">
        <v>2497</v>
      </c>
      <c r="E1014" t="s">
        <v>2489</v>
      </c>
      <c r="F1014">
        <v>6.98</v>
      </c>
    </row>
    <row r="1015" spans="1:8" hidden="1" x14ac:dyDescent="0.3">
      <c r="A1015" t="s">
        <v>720</v>
      </c>
      <c r="B1015" t="s">
        <v>119</v>
      </c>
      <c r="C1015" t="s">
        <v>276</v>
      </c>
      <c r="D1015" t="s">
        <v>2498</v>
      </c>
      <c r="E1015" t="s">
        <v>2489</v>
      </c>
      <c r="G1015">
        <v>60.74</v>
      </c>
    </row>
    <row r="1016" spans="1:8" hidden="1" x14ac:dyDescent="0.3">
      <c r="A1016" t="s">
        <v>720</v>
      </c>
      <c r="B1016" t="s">
        <v>119</v>
      </c>
      <c r="C1016" t="s">
        <v>310</v>
      </c>
      <c r="D1016" t="s">
        <v>2499</v>
      </c>
      <c r="E1016" t="s">
        <v>2489</v>
      </c>
      <c r="H1016">
        <v>251.88</v>
      </c>
    </row>
    <row r="1017" spans="1:8" hidden="1" x14ac:dyDescent="0.3">
      <c r="A1017" t="s">
        <v>720</v>
      </c>
      <c r="B1017" t="s">
        <v>119</v>
      </c>
      <c r="C1017" t="s">
        <v>277</v>
      </c>
      <c r="D1017" t="s">
        <v>2500</v>
      </c>
      <c r="E1017" t="s">
        <v>2489</v>
      </c>
      <c r="F1017">
        <v>0</v>
      </c>
      <c r="G1017">
        <v>0</v>
      </c>
      <c r="H1017">
        <v>0</v>
      </c>
    </row>
    <row r="1018" spans="1:8" hidden="1" x14ac:dyDescent="0.3">
      <c r="A1018" t="s">
        <v>720</v>
      </c>
      <c r="B1018" t="s">
        <v>119</v>
      </c>
      <c r="C1018" t="s">
        <v>302</v>
      </c>
      <c r="D1018" t="s">
        <v>2501</v>
      </c>
      <c r="E1018" t="s">
        <v>2489</v>
      </c>
      <c r="F1018">
        <v>566.5</v>
      </c>
      <c r="G1018">
        <v>343.6</v>
      </c>
      <c r="H1018">
        <v>285.7</v>
      </c>
    </row>
    <row r="1019" spans="1:8" hidden="1" x14ac:dyDescent="0.3">
      <c r="A1019" t="s">
        <v>720</v>
      </c>
      <c r="B1019" t="s">
        <v>119</v>
      </c>
      <c r="C1019" t="s">
        <v>364</v>
      </c>
      <c r="D1019" t="s">
        <v>2502</v>
      </c>
      <c r="E1019" t="s">
        <v>2489</v>
      </c>
      <c r="F1019">
        <v>373.83</v>
      </c>
      <c r="G1019">
        <v>763.01</v>
      </c>
      <c r="H1019">
        <v>1127.1099999999999</v>
      </c>
    </row>
    <row r="1020" spans="1:8" hidden="1" x14ac:dyDescent="0.3">
      <c r="A1020" t="s">
        <v>720</v>
      </c>
      <c r="B1020" t="s">
        <v>119</v>
      </c>
      <c r="C1020" t="s">
        <v>360</v>
      </c>
      <c r="D1020" t="s">
        <v>2503</v>
      </c>
      <c r="E1020" t="s">
        <v>2489</v>
      </c>
      <c r="F1020">
        <v>449.98</v>
      </c>
      <c r="G1020">
        <v>554.1</v>
      </c>
      <c r="H1020">
        <v>607.13</v>
      </c>
    </row>
    <row r="1021" spans="1:8" hidden="1" x14ac:dyDescent="0.3">
      <c r="A1021" t="s">
        <v>720</v>
      </c>
      <c r="B1021" t="s">
        <v>119</v>
      </c>
      <c r="C1021" t="s">
        <v>16</v>
      </c>
      <c r="D1021" t="s">
        <v>531</v>
      </c>
      <c r="E1021" t="s">
        <v>2489</v>
      </c>
      <c r="F1021">
        <v>0</v>
      </c>
      <c r="G1021">
        <v>0</v>
      </c>
      <c r="H1021">
        <v>0</v>
      </c>
    </row>
    <row r="1022" spans="1:8" hidden="1" x14ac:dyDescent="0.3">
      <c r="A1022" t="s">
        <v>720</v>
      </c>
      <c r="B1022" t="s">
        <v>119</v>
      </c>
      <c r="C1022" t="s">
        <v>361</v>
      </c>
      <c r="D1022" t="s">
        <v>2504</v>
      </c>
      <c r="E1022" t="s">
        <v>2505</v>
      </c>
      <c r="G1022">
        <v>0.16</v>
      </c>
    </row>
    <row r="1023" spans="1:8" hidden="1" x14ac:dyDescent="0.3">
      <c r="A1023" t="s">
        <v>720</v>
      </c>
      <c r="B1023" t="s">
        <v>119</v>
      </c>
      <c r="C1023" t="s">
        <v>222</v>
      </c>
      <c r="D1023" t="s">
        <v>2506</v>
      </c>
      <c r="E1023" t="s">
        <v>2505</v>
      </c>
      <c r="F1023">
        <v>23.04</v>
      </c>
      <c r="G1023">
        <v>21.18</v>
      </c>
    </row>
    <row r="1024" spans="1:8" hidden="1" x14ac:dyDescent="0.3">
      <c r="A1024" t="s">
        <v>720</v>
      </c>
      <c r="B1024" t="s">
        <v>119</v>
      </c>
      <c r="C1024" t="s">
        <v>365</v>
      </c>
      <c r="D1024" t="s">
        <v>2507</v>
      </c>
      <c r="E1024" t="s">
        <v>2505</v>
      </c>
      <c r="F1024">
        <v>0</v>
      </c>
    </row>
    <row r="1025" spans="1:8" hidden="1" x14ac:dyDescent="0.3">
      <c r="A1025" t="s">
        <v>720</v>
      </c>
      <c r="B1025" t="s">
        <v>119</v>
      </c>
      <c r="C1025" t="s">
        <v>18</v>
      </c>
      <c r="D1025" t="s">
        <v>532</v>
      </c>
      <c r="E1025" t="s">
        <v>2505</v>
      </c>
      <c r="F1025">
        <v>0</v>
      </c>
      <c r="G1025">
        <v>0</v>
      </c>
      <c r="H1025">
        <v>0</v>
      </c>
    </row>
    <row r="1026" spans="1:8" hidden="1" x14ac:dyDescent="0.3">
      <c r="A1026" t="s">
        <v>720</v>
      </c>
      <c r="B1026" t="s">
        <v>119</v>
      </c>
      <c r="C1026" t="s">
        <v>54</v>
      </c>
      <c r="D1026" t="s">
        <v>2508</v>
      </c>
      <c r="E1026" t="s">
        <v>2505</v>
      </c>
      <c r="F1026">
        <v>2776</v>
      </c>
      <c r="G1026">
        <v>2988</v>
      </c>
      <c r="H1026">
        <v>2937</v>
      </c>
    </row>
    <row r="1027" spans="1:8" hidden="1" x14ac:dyDescent="0.3">
      <c r="A1027" t="s">
        <v>720</v>
      </c>
      <c r="B1027" t="s">
        <v>119</v>
      </c>
      <c r="C1027" t="s">
        <v>337</v>
      </c>
      <c r="D1027" t="s">
        <v>2509</v>
      </c>
      <c r="E1027" t="s">
        <v>2505</v>
      </c>
      <c r="F1027">
        <v>15.45</v>
      </c>
    </row>
    <row r="1028" spans="1:8" hidden="1" x14ac:dyDescent="0.3">
      <c r="A1028" t="s">
        <v>720</v>
      </c>
      <c r="B1028" t="s">
        <v>119</v>
      </c>
      <c r="C1028" t="s">
        <v>281</v>
      </c>
      <c r="D1028" t="s">
        <v>2510</v>
      </c>
      <c r="E1028" t="s">
        <v>2511</v>
      </c>
      <c r="F1028">
        <v>155.86000000000001</v>
      </c>
      <c r="G1028">
        <v>91.76</v>
      </c>
    </row>
    <row r="1029" spans="1:8" hidden="1" x14ac:dyDescent="0.3">
      <c r="A1029" t="s">
        <v>720</v>
      </c>
      <c r="B1029" t="s">
        <v>119</v>
      </c>
      <c r="C1029" t="s">
        <v>282</v>
      </c>
      <c r="D1029" t="s">
        <v>2512</v>
      </c>
      <c r="E1029" t="s">
        <v>2511</v>
      </c>
      <c r="F1029">
        <v>669.68</v>
      </c>
      <c r="G1029">
        <v>568.6</v>
      </c>
      <c r="H1029">
        <v>257.45999999999998</v>
      </c>
    </row>
    <row r="1030" spans="1:8" hidden="1" x14ac:dyDescent="0.3">
      <c r="A1030" t="s">
        <v>720</v>
      </c>
      <c r="B1030" t="s">
        <v>119</v>
      </c>
      <c r="C1030" t="s">
        <v>283</v>
      </c>
      <c r="D1030" t="s">
        <v>2513</v>
      </c>
      <c r="E1030" t="s">
        <v>2511</v>
      </c>
      <c r="F1030">
        <v>54</v>
      </c>
    </row>
    <row r="1031" spans="1:8" hidden="1" x14ac:dyDescent="0.3">
      <c r="A1031" t="s">
        <v>720</v>
      </c>
      <c r="B1031" t="s">
        <v>119</v>
      </c>
      <c r="C1031" t="s">
        <v>284</v>
      </c>
      <c r="D1031" t="s">
        <v>2514</v>
      </c>
      <c r="E1031" t="s">
        <v>2511</v>
      </c>
      <c r="F1031">
        <v>458.47</v>
      </c>
      <c r="G1031">
        <v>292.89999999999998</v>
      </c>
      <c r="H1031">
        <v>95.54</v>
      </c>
    </row>
    <row r="1032" spans="1:8" hidden="1" x14ac:dyDescent="0.3">
      <c r="A1032" t="s">
        <v>720</v>
      </c>
      <c r="B1032" t="s">
        <v>119</v>
      </c>
      <c r="C1032" t="s">
        <v>20</v>
      </c>
      <c r="D1032" t="s">
        <v>533</v>
      </c>
      <c r="E1032" t="s">
        <v>2511</v>
      </c>
      <c r="F1032">
        <v>0</v>
      </c>
      <c r="G1032">
        <v>0</v>
      </c>
      <c r="H1032">
        <v>0</v>
      </c>
    </row>
    <row r="1033" spans="1:8" hidden="1" x14ac:dyDescent="0.3">
      <c r="A1033" t="s">
        <v>720</v>
      </c>
      <c r="B1033" t="s">
        <v>119</v>
      </c>
      <c r="C1033" t="s">
        <v>344</v>
      </c>
      <c r="D1033" t="s">
        <v>2515</v>
      </c>
      <c r="E1033" t="s">
        <v>2516</v>
      </c>
      <c r="G1033">
        <v>160.15</v>
      </c>
    </row>
    <row r="1034" spans="1:8" hidden="1" x14ac:dyDescent="0.3">
      <c r="A1034" t="s">
        <v>720</v>
      </c>
      <c r="B1034" t="s">
        <v>119</v>
      </c>
      <c r="C1034" t="s">
        <v>386</v>
      </c>
      <c r="D1034" t="s">
        <v>2517</v>
      </c>
      <c r="E1034" t="s">
        <v>2516</v>
      </c>
      <c r="F1034">
        <v>5.4</v>
      </c>
    </row>
    <row r="1035" spans="1:8" hidden="1" x14ac:dyDescent="0.3">
      <c r="A1035" t="s">
        <v>720</v>
      </c>
      <c r="B1035" t="s">
        <v>119</v>
      </c>
      <c r="C1035" t="s">
        <v>43</v>
      </c>
      <c r="D1035" t="s">
        <v>534</v>
      </c>
      <c r="E1035" t="s">
        <v>2516</v>
      </c>
      <c r="F1035">
        <v>0</v>
      </c>
      <c r="G1035">
        <v>0</v>
      </c>
      <c r="H1035">
        <v>0</v>
      </c>
    </row>
    <row r="1036" spans="1:8" hidden="1" x14ac:dyDescent="0.3">
      <c r="A1036" t="s">
        <v>720</v>
      </c>
      <c r="B1036" t="s">
        <v>119</v>
      </c>
      <c r="C1036" t="s">
        <v>158</v>
      </c>
      <c r="D1036" t="s">
        <v>2518</v>
      </c>
      <c r="E1036" t="s">
        <v>2519</v>
      </c>
      <c r="G1036">
        <v>80</v>
      </c>
    </row>
    <row r="1037" spans="1:8" hidden="1" x14ac:dyDescent="0.3">
      <c r="A1037" t="s">
        <v>720</v>
      </c>
      <c r="B1037" t="s">
        <v>119</v>
      </c>
      <c r="C1037" t="s">
        <v>295</v>
      </c>
      <c r="D1037" t="s">
        <v>2520</v>
      </c>
      <c r="E1037" t="s">
        <v>2519</v>
      </c>
      <c r="H1037">
        <v>49.95</v>
      </c>
    </row>
    <row r="1038" spans="1:8" hidden="1" x14ac:dyDescent="0.3">
      <c r="A1038" t="s">
        <v>720</v>
      </c>
      <c r="B1038" t="s">
        <v>119</v>
      </c>
      <c r="C1038" t="s">
        <v>298</v>
      </c>
      <c r="D1038" t="s">
        <v>2521</v>
      </c>
      <c r="E1038" t="s">
        <v>2519</v>
      </c>
      <c r="F1038">
        <v>95</v>
      </c>
    </row>
    <row r="1039" spans="1:8" hidden="1" x14ac:dyDescent="0.3">
      <c r="A1039" t="s">
        <v>720</v>
      </c>
      <c r="B1039" t="s">
        <v>119</v>
      </c>
      <c r="C1039" t="s">
        <v>28</v>
      </c>
      <c r="D1039" t="s">
        <v>535</v>
      </c>
      <c r="E1039" t="s">
        <v>2519</v>
      </c>
      <c r="F1039">
        <v>0</v>
      </c>
      <c r="G1039">
        <v>0</v>
      </c>
      <c r="H1039">
        <v>0</v>
      </c>
    </row>
    <row r="1040" spans="1:8" hidden="1" x14ac:dyDescent="0.3">
      <c r="A1040" t="s">
        <v>720</v>
      </c>
      <c r="B1040" t="s">
        <v>121</v>
      </c>
      <c r="C1040" t="s">
        <v>203</v>
      </c>
      <c r="D1040" t="s">
        <v>2522</v>
      </c>
      <c r="E1040" t="s">
        <v>2523</v>
      </c>
      <c r="F1040">
        <v>259234.04</v>
      </c>
      <c r="G1040">
        <v>266447.33</v>
      </c>
      <c r="H1040">
        <v>289862.31</v>
      </c>
    </row>
    <row r="1041" spans="1:8" hidden="1" x14ac:dyDescent="0.3">
      <c r="A1041" t="s">
        <v>720</v>
      </c>
      <c r="B1041" t="s">
        <v>121</v>
      </c>
      <c r="C1041" t="s">
        <v>266</v>
      </c>
      <c r="D1041" t="s">
        <v>2524</v>
      </c>
      <c r="E1041" t="s">
        <v>2523</v>
      </c>
      <c r="F1041">
        <v>6971.02</v>
      </c>
      <c r="G1041">
        <v>7755.73</v>
      </c>
      <c r="H1041">
        <v>8741.15</v>
      </c>
    </row>
    <row r="1042" spans="1:8" hidden="1" x14ac:dyDescent="0.3">
      <c r="A1042" t="s">
        <v>720</v>
      </c>
      <c r="B1042" t="s">
        <v>121</v>
      </c>
      <c r="C1042" t="s">
        <v>325</v>
      </c>
      <c r="D1042" t="s">
        <v>2525</v>
      </c>
      <c r="E1042" t="s">
        <v>2523</v>
      </c>
      <c r="F1042">
        <v>4.29</v>
      </c>
    </row>
    <row r="1043" spans="1:8" hidden="1" x14ac:dyDescent="0.3">
      <c r="A1043" t="s">
        <v>720</v>
      </c>
      <c r="B1043" t="s">
        <v>121</v>
      </c>
      <c r="C1043" t="s">
        <v>205</v>
      </c>
      <c r="D1043" t="s">
        <v>2526</v>
      </c>
      <c r="E1043" t="s">
        <v>2523</v>
      </c>
      <c r="F1043">
        <v>832703.4</v>
      </c>
      <c r="G1043">
        <v>858486.01</v>
      </c>
      <c r="H1043">
        <v>844838.73</v>
      </c>
    </row>
    <row r="1044" spans="1:8" hidden="1" x14ac:dyDescent="0.3">
      <c r="A1044" t="s">
        <v>720</v>
      </c>
      <c r="B1044" t="s">
        <v>121</v>
      </c>
      <c r="C1044" t="s">
        <v>206</v>
      </c>
      <c r="D1044" t="s">
        <v>2527</v>
      </c>
      <c r="E1044" t="s">
        <v>2523</v>
      </c>
      <c r="F1044">
        <v>3333.69</v>
      </c>
      <c r="G1044">
        <v>4361.45</v>
      </c>
      <c r="H1044">
        <v>17983.96</v>
      </c>
    </row>
    <row r="1045" spans="1:8" hidden="1" x14ac:dyDescent="0.3">
      <c r="A1045" t="s">
        <v>720</v>
      </c>
      <c r="B1045" t="s">
        <v>121</v>
      </c>
      <c r="C1045" t="s">
        <v>207</v>
      </c>
      <c r="D1045" t="s">
        <v>2528</v>
      </c>
      <c r="E1045" t="s">
        <v>2523</v>
      </c>
      <c r="F1045">
        <v>60627.38</v>
      </c>
      <c r="G1045">
        <v>62317.31</v>
      </c>
      <c r="H1045">
        <v>67790.45</v>
      </c>
    </row>
    <row r="1046" spans="1:8" hidden="1" x14ac:dyDescent="0.3">
      <c r="A1046" t="s">
        <v>720</v>
      </c>
      <c r="B1046" t="s">
        <v>121</v>
      </c>
      <c r="C1046" t="s">
        <v>208</v>
      </c>
      <c r="D1046" t="s">
        <v>2529</v>
      </c>
      <c r="E1046" t="s">
        <v>2523</v>
      </c>
      <c r="F1046">
        <v>15528.08</v>
      </c>
      <c r="G1046">
        <v>19732.5</v>
      </c>
      <c r="H1046">
        <v>11592.94</v>
      </c>
    </row>
    <row r="1047" spans="1:8" hidden="1" x14ac:dyDescent="0.3">
      <c r="A1047" t="s">
        <v>720</v>
      </c>
      <c r="B1047" t="s">
        <v>121</v>
      </c>
      <c r="C1047" t="s">
        <v>267</v>
      </c>
      <c r="D1047" t="s">
        <v>2530</v>
      </c>
      <c r="E1047" t="s">
        <v>2523</v>
      </c>
      <c r="F1047">
        <v>53695.74</v>
      </c>
      <c r="G1047">
        <v>41463.14</v>
      </c>
      <c r="H1047">
        <v>46589.97</v>
      </c>
    </row>
    <row r="1048" spans="1:8" hidden="1" x14ac:dyDescent="0.3">
      <c r="A1048" t="s">
        <v>720</v>
      </c>
      <c r="B1048" t="s">
        <v>121</v>
      </c>
      <c r="C1048" t="s">
        <v>268</v>
      </c>
      <c r="D1048" t="s">
        <v>2531</v>
      </c>
      <c r="E1048" t="s">
        <v>2523</v>
      </c>
      <c r="F1048">
        <v>356084.15</v>
      </c>
      <c r="G1048">
        <v>371299.01</v>
      </c>
      <c r="H1048">
        <v>393924.72</v>
      </c>
    </row>
    <row r="1049" spans="1:8" hidden="1" x14ac:dyDescent="0.3">
      <c r="A1049" t="s">
        <v>720</v>
      </c>
      <c r="B1049" t="s">
        <v>121</v>
      </c>
      <c r="C1049" t="s">
        <v>269</v>
      </c>
      <c r="D1049" t="s">
        <v>2532</v>
      </c>
      <c r="E1049" t="s">
        <v>2523</v>
      </c>
      <c r="F1049">
        <v>36502.980000000003</v>
      </c>
      <c r="G1049">
        <v>38169.800000000003</v>
      </c>
      <c r="H1049">
        <v>40858.050000000003</v>
      </c>
    </row>
    <row r="1050" spans="1:8" x14ac:dyDescent="0.3">
      <c r="A1050" t="s">
        <v>720</v>
      </c>
      <c r="B1050" t="s">
        <v>121</v>
      </c>
      <c r="C1050" t="s">
        <v>73</v>
      </c>
      <c r="D1050" t="s">
        <v>2533</v>
      </c>
      <c r="E1050" t="s">
        <v>2523</v>
      </c>
      <c r="F1050">
        <v>0</v>
      </c>
    </row>
    <row r="1051" spans="1:8" hidden="1" x14ac:dyDescent="0.3">
      <c r="A1051" t="s">
        <v>720</v>
      </c>
      <c r="B1051" t="s">
        <v>121</v>
      </c>
      <c r="C1051" t="s">
        <v>154</v>
      </c>
      <c r="D1051" t="s">
        <v>2534</v>
      </c>
      <c r="E1051" t="s">
        <v>2535</v>
      </c>
      <c r="F1051">
        <v>50000</v>
      </c>
      <c r="G1051">
        <v>51500</v>
      </c>
      <c r="H1051">
        <v>50000</v>
      </c>
    </row>
    <row r="1052" spans="1:8" hidden="1" x14ac:dyDescent="0.3">
      <c r="A1052" t="s">
        <v>720</v>
      </c>
      <c r="B1052" t="s">
        <v>121</v>
      </c>
      <c r="C1052" t="s">
        <v>11</v>
      </c>
      <c r="D1052" t="s">
        <v>536</v>
      </c>
      <c r="E1052" t="s">
        <v>2535</v>
      </c>
      <c r="F1052">
        <v>0</v>
      </c>
      <c r="G1052">
        <v>0</v>
      </c>
      <c r="H1052">
        <v>0</v>
      </c>
    </row>
    <row r="1053" spans="1:8" hidden="1" x14ac:dyDescent="0.3">
      <c r="A1053" t="s">
        <v>720</v>
      </c>
      <c r="B1053" t="s">
        <v>121</v>
      </c>
      <c r="C1053" t="s">
        <v>304</v>
      </c>
      <c r="D1053" t="s">
        <v>2536</v>
      </c>
      <c r="E1053" t="s">
        <v>2537</v>
      </c>
      <c r="F1053">
        <v>0</v>
      </c>
    </row>
    <row r="1054" spans="1:8" hidden="1" x14ac:dyDescent="0.3">
      <c r="A1054" t="s">
        <v>720</v>
      </c>
      <c r="B1054" t="s">
        <v>121</v>
      </c>
      <c r="C1054" t="s">
        <v>281</v>
      </c>
      <c r="D1054" t="s">
        <v>2538</v>
      </c>
      <c r="E1054" t="s">
        <v>2539</v>
      </c>
      <c r="F1054">
        <v>0</v>
      </c>
    </row>
    <row r="1055" spans="1:8" hidden="1" x14ac:dyDescent="0.3">
      <c r="A1055" t="s">
        <v>720</v>
      </c>
      <c r="B1055" t="s">
        <v>121</v>
      </c>
      <c r="C1055" t="s">
        <v>282</v>
      </c>
      <c r="D1055" t="s">
        <v>2540</v>
      </c>
      <c r="E1055" t="s">
        <v>2539</v>
      </c>
      <c r="F1055">
        <v>0</v>
      </c>
    </row>
    <row r="1056" spans="1:8" hidden="1" x14ac:dyDescent="0.3">
      <c r="A1056" t="s">
        <v>720</v>
      </c>
      <c r="B1056" t="s">
        <v>121</v>
      </c>
      <c r="C1056" t="s">
        <v>283</v>
      </c>
      <c r="D1056" t="s">
        <v>2541</v>
      </c>
      <c r="E1056" t="s">
        <v>2539</v>
      </c>
      <c r="F1056">
        <v>0</v>
      </c>
    </row>
    <row r="1057" spans="1:8" hidden="1" x14ac:dyDescent="0.3">
      <c r="A1057" t="s">
        <v>720</v>
      </c>
      <c r="B1057" t="s">
        <v>121</v>
      </c>
      <c r="C1057" t="s">
        <v>284</v>
      </c>
      <c r="D1057" t="s">
        <v>2542</v>
      </c>
      <c r="E1057" t="s">
        <v>2539</v>
      </c>
      <c r="F1057">
        <v>0</v>
      </c>
    </row>
    <row r="1058" spans="1:8" hidden="1" x14ac:dyDescent="0.3">
      <c r="A1058" t="s">
        <v>720</v>
      </c>
      <c r="B1058" t="s">
        <v>121</v>
      </c>
      <c r="C1058" t="s">
        <v>24</v>
      </c>
      <c r="D1058" t="s">
        <v>2543</v>
      </c>
      <c r="E1058" t="s">
        <v>2544</v>
      </c>
      <c r="G1058">
        <v>0</v>
      </c>
      <c r="H1058">
        <v>132.6</v>
      </c>
    </row>
    <row r="1059" spans="1:8" hidden="1" x14ac:dyDescent="0.3">
      <c r="A1059" t="s">
        <v>720</v>
      </c>
      <c r="B1059" t="s">
        <v>121</v>
      </c>
      <c r="C1059" t="s">
        <v>367</v>
      </c>
      <c r="D1059" t="s">
        <v>2545</v>
      </c>
      <c r="E1059" t="s">
        <v>2544</v>
      </c>
      <c r="G1059">
        <v>-12</v>
      </c>
    </row>
    <row r="1060" spans="1:8" hidden="1" x14ac:dyDescent="0.3">
      <c r="A1060" t="s">
        <v>720</v>
      </c>
      <c r="B1060" t="s">
        <v>160</v>
      </c>
      <c r="C1060" t="s">
        <v>270</v>
      </c>
      <c r="D1060" t="s">
        <v>2546</v>
      </c>
      <c r="E1060" t="s">
        <v>2547</v>
      </c>
      <c r="H1060">
        <v>14.04</v>
      </c>
    </row>
    <row r="1061" spans="1:8" hidden="1" x14ac:dyDescent="0.3">
      <c r="A1061" t="s">
        <v>720</v>
      </c>
      <c r="B1061" t="s">
        <v>160</v>
      </c>
      <c r="C1061" t="s">
        <v>355</v>
      </c>
      <c r="D1061" t="s">
        <v>2548</v>
      </c>
      <c r="E1061" t="s">
        <v>2549</v>
      </c>
      <c r="G1061">
        <v>860.89</v>
      </c>
    </row>
    <row r="1062" spans="1:8" hidden="1" x14ac:dyDescent="0.3">
      <c r="A1062" t="s">
        <v>720</v>
      </c>
      <c r="B1062" t="s">
        <v>160</v>
      </c>
      <c r="C1062" t="s">
        <v>272</v>
      </c>
      <c r="D1062" t="s">
        <v>2550</v>
      </c>
      <c r="E1062" t="s">
        <v>2549</v>
      </c>
      <c r="F1062">
        <v>355.7</v>
      </c>
      <c r="G1062">
        <v>312.57</v>
      </c>
      <c r="H1062">
        <v>145.46</v>
      </c>
    </row>
    <row r="1063" spans="1:8" hidden="1" x14ac:dyDescent="0.3">
      <c r="A1063" t="s">
        <v>720</v>
      </c>
      <c r="B1063" t="s">
        <v>160</v>
      </c>
      <c r="C1063" t="s">
        <v>273</v>
      </c>
      <c r="D1063" t="s">
        <v>2551</v>
      </c>
      <c r="E1063" t="s">
        <v>2549</v>
      </c>
      <c r="F1063">
        <v>1269.31</v>
      </c>
      <c r="G1063">
        <v>9.99</v>
      </c>
      <c r="H1063">
        <v>673.38</v>
      </c>
    </row>
    <row r="1064" spans="1:8" hidden="1" x14ac:dyDescent="0.3">
      <c r="A1064" t="s">
        <v>720</v>
      </c>
      <c r="B1064" t="s">
        <v>160</v>
      </c>
      <c r="C1064" t="s">
        <v>184</v>
      </c>
      <c r="D1064" t="s">
        <v>2552</v>
      </c>
      <c r="E1064" t="s">
        <v>2549</v>
      </c>
      <c r="F1064">
        <v>10</v>
      </c>
      <c r="G1064">
        <v>99.87</v>
      </c>
      <c r="H1064">
        <v>192.65</v>
      </c>
    </row>
    <row r="1065" spans="1:8" hidden="1" x14ac:dyDescent="0.3">
      <c r="A1065" t="s">
        <v>720</v>
      </c>
      <c r="B1065" t="s">
        <v>160</v>
      </c>
      <c r="C1065" t="s">
        <v>275</v>
      </c>
      <c r="D1065" t="s">
        <v>2553</v>
      </c>
      <c r="E1065" t="s">
        <v>2549</v>
      </c>
      <c r="F1065">
        <v>47.74</v>
      </c>
      <c r="H1065">
        <v>69.91</v>
      </c>
    </row>
    <row r="1066" spans="1:8" hidden="1" x14ac:dyDescent="0.3">
      <c r="A1066" t="s">
        <v>720</v>
      </c>
      <c r="B1066" t="s">
        <v>160</v>
      </c>
      <c r="C1066" t="s">
        <v>382</v>
      </c>
      <c r="D1066" t="s">
        <v>2554</v>
      </c>
      <c r="E1066" t="s">
        <v>2549</v>
      </c>
      <c r="G1066">
        <v>75</v>
      </c>
    </row>
    <row r="1067" spans="1:8" hidden="1" x14ac:dyDescent="0.3">
      <c r="A1067" t="s">
        <v>720</v>
      </c>
      <c r="B1067" t="s">
        <v>160</v>
      </c>
      <c r="C1067" t="s">
        <v>276</v>
      </c>
      <c r="D1067" t="s">
        <v>2555</v>
      </c>
      <c r="E1067" t="s">
        <v>2549</v>
      </c>
      <c r="F1067">
        <v>94.94</v>
      </c>
    </row>
    <row r="1068" spans="1:8" hidden="1" x14ac:dyDescent="0.3">
      <c r="A1068" t="s">
        <v>720</v>
      </c>
      <c r="B1068" t="s">
        <v>160</v>
      </c>
      <c r="C1068" t="s">
        <v>277</v>
      </c>
      <c r="D1068" t="s">
        <v>2556</v>
      </c>
      <c r="E1068" t="s">
        <v>2549</v>
      </c>
      <c r="F1068">
        <v>0</v>
      </c>
      <c r="G1068">
        <v>0</v>
      </c>
      <c r="H1068">
        <v>121.63</v>
      </c>
    </row>
    <row r="1069" spans="1:8" hidden="1" x14ac:dyDescent="0.3">
      <c r="A1069" t="s">
        <v>720</v>
      </c>
      <c r="B1069" t="s">
        <v>160</v>
      </c>
      <c r="C1069" t="s">
        <v>300</v>
      </c>
      <c r="D1069" t="s">
        <v>2557</v>
      </c>
      <c r="E1069" t="s">
        <v>2549</v>
      </c>
      <c r="F1069">
        <v>90</v>
      </c>
    </row>
    <row r="1070" spans="1:8" hidden="1" x14ac:dyDescent="0.3">
      <c r="A1070" t="s">
        <v>720</v>
      </c>
      <c r="B1070" t="s">
        <v>160</v>
      </c>
      <c r="C1070" t="s">
        <v>302</v>
      </c>
      <c r="D1070" t="s">
        <v>2558</v>
      </c>
      <c r="E1070" t="s">
        <v>2549</v>
      </c>
      <c r="F1070">
        <v>74.94</v>
      </c>
      <c r="H1070">
        <v>34.99</v>
      </c>
    </row>
    <row r="1071" spans="1:8" hidden="1" x14ac:dyDescent="0.3">
      <c r="A1071" t="s">
        <v>720</v>
      </c>
      <c r="B1071" t="s">
        <v>160</v>
      </c>
      <c r="C1071" t="s">
        <v>364</v>
      </c>
      <c r="D1071" t="s">
        <v>2559</v>
      </c>
      <c r="E1071" t="s">
        <v>2549</v>
      </c>
      <c r="F1071">
        <v>233.25</v>
      </c>
      <c r="G1071">
        <v>232.4</v>
      </c>
      <c r="H1071">
        <v>150.25</v>
      </c>
    </row>
    <row r="1072" spans="1:8" hidden="1" x14ac:dyDescent="0.3">
      <c r="A1072" t="s">
        <v>720</v>
      </c>
      <c r="B1072" t="s">
        <v>160</v>
      </c>
      <c r="C1072" t="s">
        <v>360</v>
      </c>
      <c r="D1072" t="s">
        <v>2560</v>
      </c>
      <c r="E1072" t="s">
        <v>2549</v>
      </c>
      <c r="F1072">
        <v>1355.74</v>
      </c>
      <c r="G1072">
        <v>889.93</v>
      </c>
      <c r="H1072">
        <v>361.57</v>
      </c>
    </row>
    <row r="1073" spans="1:8" hidden="1" x14ac:dyDescent="0.3">
      <c r="A1073" t="s">
        <v>720</v>
      </c>
      <c r="B1073" t="s">
        <v>160</v>
      </c>
      <c r="C1073" t="s">
        <v>16</v>
      </c>
      <c r="D1073" t="s">
        <v>571</v>
      </c>
      <c r="E1073" t="s">
        <v>2549</v>
      </c>
      <c r="F1073">
        <v>0</v>
      </c>
      <c r="G1073">
        <v>0</v>
      </c>
      <c r="H1073">
        <v>0</v>
      </c>
    </row>
    <row r="1074" spans="1:8" hidden="1" x14ac:dyDescent="0.3">
      <c r="A1074" t="s">
        <v>720</v>
      </c>
      <c r="B1074" t="s">
        <v>160</v>
      </c>
      <c r="C1074" t="s">
        <v>222</v>
      </c>
      <c r="D1074" t="s">
        <v>2561</v>
      </c>
      <c r="E1074" t="s">
        <v>2562</v>
      </c>
      <c r="F1074">
        <v>83.56</v>
      </c>
      <c r="G1074">
        <v>2.8</v>
      </c>
      <c r="H1074">
        <v>57.15</v>
      </c>
    </row>
    <row r="1075" spans="1:8" hidden="1" x14ac:dyDescent="0.3">
      <c r="A1075" t="s">
        <v>720</v>
      </c>
      <c r="B1075" t="s">
        <v>160</v>
      </c>
      <c r="C1075" t="s">
        <v>18</v>
      </c>
      <c r="D1075" t="s">
        <v>572</v>
      </c>
      <c r="E1075" t="s">
        <v>2562</v>
      </c>
      <c r="F1075">
        <v>0</v>
      </c>
      <c r="G1075">
        <v>0</v>
      </c>
      <c r="H1075">
        <v>0</v>
      </c>
    </row>
    <row r="1076" spans="1:8" hidden="1" x14ac:dyDescent="0.3">
      <c r="A1076" t="s">
        <v>720</v>
      </c>
      <c r="B1076" t="s">
        <v>160</v>
      </c>
      <c r="C1076" t="s">
        <v>54</v>
      </c>
      <c r="D1076" t="s">
        <v>2563</v>
      </c>
      <c r="E1076" t="s">
        <v>2562</v>
      </c>
      <c r="F1076">
        <v>1536</v>
      </c>
      <c r="G1076">
        <v>1980</v>
      </c>
      <c r="H1076">
        <v>2079</v>
      </c>
    </row>
    <row r="1077" spans="1:8" hidden="1" x14ac:dyDescent="0.3">
      <c r="A1077" t="s">
        <v>720</v>
      </c>
      <c r="B1077" t="s">
        <v>160</v>
      </c>
      <c r="C1077" t="s">
        <v>337</v>
      </c>
      <c r="D1077" t="s">
        <v>2564</v>
      </c>
      <c r="E1077" t="s">
        <v>2562</v>
      </c>
      <c r="F1077">
        <v>12.43</v>
      </c>
    </row>
    <row r="1078" spans="1:8" hidden="1" x14ac:dyDescent="0.3">
      <c r="A1078" t="s">
        <v>720</v>
      </c>
      <c r="B1078" t="s">
        <v>160</v>
      </c>
      <c r="C1078" t="s">
        <v>286</v>
      </c>
      <c r="D1078" t="s">
        <v>2565</v>
      </c>
      <c r="E1078" t="s">
        <v>2566</v>
      </c>
      <c r="F1078">
        <v>630</v>
      </c>
    </row>
    <row r="1079" spans="1:8" hidden="1" x14ac:dyDescent="0.3">
      <c r="A1079" t="s">
        <v>720</v>
      </c>
      <c r="B1079" t="s">
        <v>160</v>
      </c>
      <c r="C1079" t="s">
        <v>287</v>
      </c>
      <c r="D1079" t="s">
        <v>2567</v>
      </c>
      <c r="E1079" t="s">
        <v>2566</v>
      </c>
      <c r="F1079">
        <v>0</v>
      </c>
      <c r="H1079">
        <v>127.62</v>
      </c>
    </row>
    <row r="1080" spans="1:8" hidden="1" x14ac:dyDescent="0.3">
      <c r="A1080" t="s">
        <v>720</v>
      </c>
      <c r="B1080" t="s">
        <v>160</v>
      </c>
      <c r="C1080" t="s">
        <v>289</v>
      </c>
      <c r="D1080" t="s">
        <v>2568</v>
      </c>
      <c r="E1080" t="s">
        <v>2566</v>
      </c>
      <c r="F1080">
        <v>573.74</v>
      </c>
    </row>
    <row r="1081" spans="1:8" hidden="1" x14ac:dyDescent="0.3">
      <c r="A1081" t="s">
        <v>720</v>
      </c>
      <c r="B1081" t="s">
        <v>160</v>
      </c>
      <c r="C1081" t="s">
        <v>294</v>
      </c>
      <c r="D1081" t="s">
        <v>2569</v>
      </c>
      <c r="E1081" t="s">
        <v>2566</v>
      </c>
      <c r="F1081">
        <v>2798.3</v>
      </c>
    </row>
    <row r="1082" spans="1:8" hidden="1" x14ac:dyDescent="0.3">
      <c r="A1082" t="s">
        <v>720</v>
      </c>
      <c r="B1082" t="s">
        <v>160</v>
      </c>
      <c r="C1082" t="s">
        <v>20</v>
      </c>
      <c r="D1082" t="s">
        <v>573</v>
      </c>
      <c r="E1082" t="s">
        <v>2566</v>
      </c>
      <c r="F1082">
        <v>0</v>
      </c>
      <c r="G1082">
        <v>0</v>
      </c>
      <c r="H1082">
        <v>0</v>
      </c>
    </row>
    <row r="1083" spans="1:8" hidden="1" x14ac:dyDescent="0.3">
      <c r="A1083" t="s">
        <v>720</v>
      </c>
      <c r="B1083" t="s">
        <v>160</v>
      </c>
      <c r="C1083" t="s">
        <v>344</v>
      </c>
      <c r="D1083" t="s">
        <v>2570</v>
      </c>
      <c r="E1083" t="s">
        <v>2571</v>
      </c>
      <c r="F1083">
        <v>872.72</v>
      </c>
    </row>
    <row r="1084" spans="1:8" hidden="1" x14ac:dyDescent="0.3">
      <c r="A1084" t="s">
        <v>720</v>
      </c>
      <c r="B1084" t="s">
        <v>160</v>
      </c>
      <c r="C1084" t="s">
        <v>158</v>
      </c>
      <c r="D1084" t="s">
        <v>2572</v>
      </c>
      <c r="E1084" t="s">
        <v>2573</v>
      </c>
      <c r="F1084">
        <v>209</v>
      </c>
      <c r="G1084">
        <v>300</v>
      </c>
      <c r="H1084">
        <v>300</v>
      </c>
    </row>
    <row r="1085" spans="1:8" hidden="1" x14ac:dyDescent="0.3">
      <c r="A1085" t="s">
        <v>720</v>
      </c>
      <c r="B1085" t="s">
        <v>160</v>
      </c>
      <c r="C1085" t="s">
        <v>295</v>
      </c>
      <c r="D1085" t="s">
        <v>2574</v>
      </c>
      <c r="E1085" t="s">
        <v>2573</v>
      </c>
      <c r="F1085">
        <v>290</v>
      </c>
      <c r="G1085">
        <v>386.88</v>
      </c>
      <c r="H1085">
        <v>270.88</v>
      </c>
    </row>
    <row r="1086" spans="1:8" hidden="1" x14ac:dyDescent="0.3">
      <c r="A1086" t="s">
        <v>720</v>
      </c>
      <c r="B1086" t="s">
        <v>160</v>
      </c>
      <c r="C1086" t="s">
        <v>298</v>
      </c>
      <c r="D1086" t="s">
        <v>2575</v>
      </c>
      <c r="E1086" t="s">
        <v>2573</v>
      </c>
      <c r="F1086">
        <v>440</v>
      </c>
    </row>
    <row r="1087" spans="1:8" hidden="1" x14ac:dyDescent="0.3">
      <c r="A1087" t="s">
        <v>720</v>
      </c>
      <c r="B1087" t="s">
        <v>160</v>
      </c>
      <c r="C1087" t="s">
        <v>28</v>
      </c>
      <c r="D1087" t="s">
        <v>574</v>
      </c>
      <c r="E1087" t="s">
        <v>2573</v>
      </c>
      <c r="F1087">
        <v>0</v>
      </c>
      <c r="G1087">
        <v>0</v>
      </c>
      <c r="H1087">
        <v>0</v>
      </c>
    </row>
    <row r="1088" spans="1:8" hidden="1" x14ac:dyDescent="0.3">
      <c r="A1088" t="s">
        <v>720</v>
      </c>
      <c r="B1088" t="s">
        <v>162</v>
      </c>
      <c r="C1088" t="s">
        <v>272</v>
      </c>
      <c r="D1088" t="s">
        <v>2576</v>
      </c>
      <c r="E1088" t="s">
        <v>2577</v>
      </c>
      <c r="F1088">
        <v>885.23</v>
      </c>
      <c r="G1088">
        <v>416.94</v>
      </c>
      <c r="H1088">
        <v>295.16000000000003</v>
      </c>
    </row>
    <row r="1089" spans="1:8" hidden="1" x14ac:dyDescent="0.3">
      <c r="A1089" t="s">
        <v>720</v>
      </c>
      <c r="B1089" t="s">
        <v>162</v>
      </c>
      <c r="C1089" t="s">
        <v>184</v>
      </c>
      <c r="D1089" t="s">
        <v>2578</v>
      </c>
      <c r="E1089" t="s">
        <v>2577</v>
      </c>
      <c r="G1089">
        <v>19.399999999999999</v>
      </c>
    </row>
    <row r="1090" spans="1:8" hidden="1" x14ac:dyDescent="0.3">
      <c r="A1090" t="s">
        <v>720</v>
      </c>
      <c r="B1090" t="s">
        <v>162</v>
      </c>
      <c r="C1090" t="s">
        <v>364</v>
      </c>
      <c r="D1090" t="s">
        <v>2579</v>
      </c>
      <c r="E1090" t="s">
        <v>2577</v>
      </c>
      <c r="F1090">
        <v>40.25</v>
      </c>
      <c r="G1090">
        <v>3</v>
      </c>
      <c r="H1090">
        <v>15.05</v>
      </c>
    </row>
    <row r="1091" spans="1:8" hidden="1" x14ac:dyDescent="0.3">
      <c r="A1091" t="s">
        <v>720</v>
      </c>
      <c r="B1091" t="s">
        <v>162</v>
      </c>
      <c r="C1091" t="s">
        <v>360</v>
      </c>
      <c r="D1091" t="s">
        <v>2580</v>
      </c>
      <c r="E1091" t="s">
        <v>2577</v>
      </c>
      <c r="F1091">
        <v>186.69</v>
      </c>
      <c r="G1091">
        <v>144.85</v>
      </c>
      <c r="H1091">
        <v>371.8</v>
      </c>
    </row>
    <row r="1092" spans="1:8" hidden="1" x14ac:dyDescent="0.3">
      <c r="A1092" t="s">
        <v>720</v>
      </c>
      <c r="B1092" t="s">
        <v>162</v>
      </c>
      <c r="C1092" t="s">
        <v>16</v>
      </c>
      <c r="D1092" t="s">
        <v>575</v>
      </c>
      <c r="E1092" t="s">
        <v>2577</v>
      </c>
      <c r="F1092">
        <v>0</v>
      </c>
      <c r="G1092">
        <v>0</v>
      </c>
      <c r="H1092">
        <v>0</v>
      </c>
    </row>
    <row r="1093" spans="1:8" hidden="1" x14ac:dyDescent="0.3">
      <c r="A1093" t="s">
        <v>720</v>
      </c>
      <c r="B1093" t="s">
        <v>162</v>
      </c>
      <c r="C1093" t="s">
        <v>282</v>
      </c>
      <c r="D1093" t="s">
        <v>2581</v>
      </c>
      <c r="E1093" t="s">
        <v>2582</v>
      </c>
      <c r="G1093">
        <v>775.97</v>
      </c>
      <c r="H1093">
        <v>315.95</v>
      </c>
    </row>
    <row r="1094" spans="1:8" hidden="1" x14ac:dyDescent="0.3">
      <c r="A1094" t="s">
        <v>720</v>
      </c>
      <c r="B1094" t="s">
        <v>162</v>
      </c>
      <c r="C1094" t="s">
        <v>20</v>
      </c>
      <c r="D1094" t="s">
        <v>576</v>
      </c>
      <c r="E1094" t="s">
        <v>2582</v>
      </c>
      <c r="F1094">
        <v>0</v>
      </c>
      <c r="G1094">
        <v>0</v>
      </c>
      <c r="H1094">
        <v>0</v>
      </c>
    </row>
    <row r="1095" spans="1:8" hidden="1" x14ac:dyDescent="0.3">
      <c r="A1095" t="s">
        <v>720</v>
      </c>
      <c r="B1095" t="s">
        <v>162</v>
      </c>
      <c r="C1095" t="s">
        <v>346</v>
      </c>
      <c r="D1095" t="s">
        <v>2583</v>
      </c>
      <c r="E1095" t="s">
        <v>2584</v>
      </c>
      <c r="H1095">
        <v>303.64999999999998</v>
      </c>
    </row>
    <row r="1096" spans="1:8" hidden="1" x14ac:dyDescent="0.3">
      <c r="A1096" t="s">
        <v>720</v>
      </c>
      <c r="B1096" t="s">
        <v>162</v>
      </c>
      <c r="C1096" t="s">
        <v>158</v>
      </c>
      <c r="D1096" t="s">
        <v>2585</v>
      </c>
      <c r="E1096" t="s">
        <v>2586</v>
      </c>
      <c r="F1096">
        <v>75</v>
      </c>
      <c r="G1096">
        <v>75</v>
      </c>
      <c r="H1096">
        <v>75</v>
      </c>
    </row>
    <row r="1097" spans="1:8" hidden="1" x14ac:dyDescent="0.3">
      <c r="A1097" t="s">
        <v>720</v>
      </c>
      <c r="B1097" t="s">
        <v>162</v>
      </c>
      <c r="C1097" t="s">
        <v>24</v>
      </c>
      <c r="D1097" t="s">
        <v>2587</v>
      </c>
      <c r="E1097" t="s">
        <v>2586</v>
      </c>
      <c r="F1097">
        <v>62.83</v>
      </c>
    </row>
    <row r="1098" spans="1:8" hidden="1" x14ac:dyDescent="0.3">
      <c r="A1098" t="s">
        <v>720</v>
      </c>
      <c r="B1098" t="s">
        <v>162</v>
      </c>
      <c r="C1098" t="s">
        <v>298</v>
      </c>
      <c r="D1098" t="s">
        <v>2588</v>
      </c>
      <c r="E1098" t="s">
        <v>2586</v>
      </c>
      <c r="H1098">
        <v>75</v>
      </c>
    </row>
    <row r="1099" spans="1:8" hidden="1" x14ac:dyDescent="0.3">
      <c r="A1099" t="s">
        <v>720</v>
      </c>
      <c r="B1099" t="s">
        <v>162</v>
      </c>
      <c r="C1099" t="s">
        <v>28</v>
      </c>
      <c r="D1099" t="s">
        <v>577</v>
      </c>
      <c r="E1099" t="s">
        <v>2586</v>
      </c>
      <c r="F1099">
        <v>0</v>
      </c>
      <c r="G1099">
        <v>0</v>
      </c>
      <c r="H1099">
        <v>0</v>
      </c>
    </row>
    <row r="1100" spans="1:8" hidden="1" x14ac:dyDescent="0.3">
      <c r="A1100" t="s">
        <v>720</v>
      </c>
      <c r="B1100" t="s">
        <v>167</v>
      </c>
      <c r="C1100" t="s">
        <v>270</v>
      </c>
      <c r="D1100" t="s">
        <v>2589</v>
      </c>
      <c r="E1100" t="s">
        <v>2590</v>
      </c>
      <c r="G1100">
        <v>33.61</v>
      </c>
      <c r="H1100">
        <v>14.04</v>
      </c>
    </row>
    <row r="1101" spans="1:8" hidden="1" x14ac:dyDescent="0.3">
      <c r="A1101" t="s">
        <v>720</v>
      </c>
      <c r="B1101" t="s">
        <v>167</v>
      </c>
      <c r="C1101" t="s">
        <v>272</v>
      </c>
      <c r="D1101" t="s">
        <v>2591</v>
      </c>
      <c r="E1101" t="s">
        <v>2592</v>
      </c>
      <c r="F1101">
        <v>180.8</v>
      </c>
      <c r="G1101">
        <v>247.18</v>
      </c>
      <c r="H1101">
        <v>335.2</v>
      </c>
    </row>
    <row r="1102" spans="1:8" hidden="1" x14ac:dyDescent="0.3">
      <c r="A1102" t="s">
        <v>720</v>
      </c>
      <c r="B1102" t="s">
        <v>167</v>
      </c>
      <c r="C1102" t="s">
        <v>352</v>
      </c>
      <c r="D1102" t="s">
        <v>2593</v>
      </c>
      <c r="E1102" t="s">
        <v>2592</v>
      </c>
      <c r="H1102">
        <v>51.45</v>
      </c>
    </row>
    <row r="1103" spans="1:8" hidden="1" x14ac:dyDescent="0.3">
      <c r="A1103" t="s">
        <v>720</v>
      </c>
      <c r="B1103" t="s">
        <v>167</v>
      </c>
      <c r="C1103" t="s">
        <v>273</v>
      </c>
      <c r="D1103" t="s">
        <v>2594</v>
      </c>
      <c r="E1103" t="s">
        <v>2592</v>
      </c>
      <c r="F1103">
        <v>241.78</v>
      </c>
    </row>
    <row r="1104" spans="1:8" hidden="1" x14ac:dyDescent="0.3">
      <c r="A1104" t="s">
        <v>720</v>
      </c>
      <c r="B1104" t="s">
        <v>167</v>
      </c>
      <c r="C1104" t="s">
        <v>184</v>
      </c>
      <c r="D1104" t="s">
        <v>2595</v>
      </c>
      <c r="E1104" t="s">
        <v>2592</v>
      </c>
      <c r="F1104">
        <v>181.88</v>
      </c>
      <c r="G1104">
        <v>259.60000000000002</v>
      </c>
      <c r="H1104">
        <v>25</v>
      </c>
    </row>
    <row r="1105" spans="1:8" hidden="1" x14ac:dyDescent="0.3">
      <c r="A1105" t="s">
        <v>720</v>
      </c>
      <c r="B1105" t="s">
        <v>167</v>
      </c>
      <c r="C1105" t="s">
        <v>275</v>
      </c>
      <c r="D1105" t="s">
        <v>2596</v>
      </c>
      <c r="E1105" t="s">
        <v>2592</v>
      </c>
      <c r="F1105">
        <v>462.33</v>
      </c>
      <c r="G1105">
        <v>372.75</v>
      </c>
      <c r="H1105">
        <v>211</v>
      </c>
    </row>
    <row r="1106" spans="1:8" hidden="1" x14ac:dyDescent="0.3">
      <c r="A1106" t="s">
        <v>720</v>
      </c>
      <c r="B1106" t="s">
        <v>167</v>
      </c>
      <c r="C1106" t="s">
        <v>277</v>
      </c>
      <c r="D1106" t="s">
        <v>2597</v>
      </c>
      <c r="E1106" t="s">
        <v>2592</v>
      </c>
      <c r="G1106">
        <v>11.95</v>
      </c>
      <c r="H1106">
        <v>-11.95</v>
      </c>
    </row>
    <row r="1107" spans="1:8" hidden="1" x14ac:dyDescent="0.3">
      <c r="A1107" t="s">
        <v>720</v>
      </c>
      <c r="B1107" t="s">
        <v>167</v>
      </c>
      <c r="C1107" t="s">
        <v>302</v>
      </c>
      <c r="D1107" t="s">
        <v>2598</v>
      </c>
      <c r="E1107" t="s">
        <v>2592</v>
      </c>
      <c r="F1107">
        <v>1309.28</v>
      </c>
      <c r="G1107">
        <v>210.19</v>
      </c>
      <c r="H1107">
        <v>313.33</v>
      </c>
    </row>
    <row r="1108" spans="1:8" hidden="1" x14ac:dyDescent="0.3">
      <c r="A1108" t="s">
        <v>720</v>
      </c>
      <c r="B1108" t="s">
        <v>167</v>
      </c>
      <c r="C1108" t="s">
        <v>364</v>
      </c>
      <c r="D1108" t="s">
        <v>2599</v>
      </c>
      <c r="E1108" t="s">
        <v>2592</v>
      </c>
      <c r="F1108">
        <v>341.22</v>
      </c>
      <c r="G1108">
        <v>343.41</v>
      </c>
      <c r="H1108">
        <v>348.7</v>
      </c>
    </row>
    <row r="1109" spans="1:8" hidden="1" x14ac:dyDescent="0.3">
      <c r="A1109" t="s">
        <v>720</v>
      </c>
      <c r="B1109" t="s">
        <v>167</v>
      </c>
      <c r="C1109" t="s">
        <v>360</v>
      </c>
      <c r="D1109" t="s">
        <v>2600</v>
      </c>
      <c r="E1109" t="s">
        <v>2592</v>
      </c>
      <c r="F1109">
        <v>885.86</v>
      </c>
      <c r="G1109">
        <v>916.15</v>
      </c>
      <c r="H1109">
        <v>1115.9000000000001</v>
      </c>
    </row>
    <row r="1110" spans="1:8" hidden="1" x14ac:dyDescent="0.3">
      <c r="A1110" t="s">
        <v>720</v>
      </c>
      <c r="B1110" t="s">
        <v>167</v>
      </c>
      <c r="C1110" t="s">
        <v>16</v>
      </c>
      <c r="D1110" t="s">
        <v>581</v>
      </c>
      <c r="E1110" t="s">
        <v>2592</v>
      </c>
      <c r="F1110">
        <v>0</v>
      </c>
      <c r="G1110">
        <v>0</v>
      </c>
      <c r="H1110">
        <v>0</v>
      </c>
    </row>
    <row r="1111" spans="1:8" hidden="1" x14ac:dyDescent="0.3">
      <c r="A1111" t="s">
        <v>720</v>
      </c>
      <c r="B1111" t="s">
        <v>167</v>
      </c>
      <c r="C1111" t="s">
        <v>222</v>
      </c>
      <c r="D1111" t="s">
        <v>2601</v>
      </c>
      <c r="E1111" t="s">
        <v>2602</v>
      </c>
      <c r="F1111">
        <v>19.05</v>
      </c>
      <c r="G1111">
        <v>20.75</v>
      </c>
      <c r="H1111">
        <v>7.75</v>
      </c>
    </row>
    <row r="1112" spans="1:8" hidden="1" x14ac:dyDescent="0.3">
      <c r="A1112" t="s">
        <v>720</v>
      </c>
      <c r="B1112" t="s">
        <v>167</v>
      </c>
      <c r="C1112" t="s">
        <v>18</v>
      </c>
      <c r="D1112" t="s">
        <v>582</v>
      </c>
      <c r="E1112" t="s">
        <v>2602</v>
      </c>
      <c r="F1112">
        <v>0</v>
      </c>
      <c r="G1112">
        <v>0</v>
      </c>
      <c r="H1112">
        <v>0</v>
      </c>
    </row>
    <row r="1113" spans="1:8" hidden="1" x14ac:dyDescent="0.3">
      <c r="A1113" t="s">
        <v>720</v>
      </c>
      <c r="B1113" t="s">
        <v>167</v>
      </c>
      <c r="C1113" t="s">
        <v>54</v>
      </c>
      <c r="D1113" t="s">
        <v>2603</v>
      </c>
      <c r="E1113" t="s">
        <v>2602</v>
      </c>
      <c r="F1113">
        <v>3840</v>
      </c>
      <c r="G1113">
        <v>3168</v>
      </c>
      <c r="H1113">
        <v>2904</v>
      </c>
    </row>
    <row r="1114" spans="1:8" hidden="1" x14ac:dyDescent="0.3">
      <c r="A1114" t="s">
        <v>720</v>
      </c>
      <c r="B1114" t="s">
        <v>167</v>
      </c>
      <c r="C1114" t="s">
        <v>337</v>
      </c>
      <c r="D1114" t="s">
        <v>2604</v>
      </c>
      <c r="E1114" t="s">
        <v>2602</v>
      </c>
      <c r="F1114">
        <v>2.63</v>
      </c>
    </row>
    <row r="1115" spans="1:8" hidden="1" x14ac:dyDescent="0.3">
      <c r="A1115" t="s">
        <v>720</v>
      </c>
      <c r="B1115" t="s">
        <v>167</v>
      </c>
      <c r="C1115" t="s">
        <v>281</v>
      </c>
      <c r="D1115" t="s">
        <v>2605</v>
      </c>
      <c r="E1115" t="s">
        <v>2606</v>
      </c>
      <c r="F1115">
        <v>113.18</v>
      </c>
    </row>
    <row r="1116" spans="1:8" hidden="1" x14ac:dyDescent="0.3">
      <c r="A1116" t="s">
        <v>720</v>
      </c>
      <c r="B1116" t="s">
        <v>167</v>
      </c>
      <c r="C1116" t="s">
        <v>282</v>
      </c>
      <c r="D1116" t="s">
        <v>2607</v>
      </c>
      <c r="E1116" t="s">
        <v>2606</v>
      </c>
      <c r="F1116">
        <v>44</v>
      </c>
    </row>
    <row r="1117" spans="1:8" hidden="1" x14ac:dyDescent="0.3">
      <c r="A1117" t="s">
        <v>720</v>
      </c>
      <c r="B1117" t="s">
        <v>167</v>
      </c>
      <c r="C1117" t="s">
        <v>284</v>
      </c>
      <c r="D1117" t="s">
        <v>2608</v>
      </c>
      <c r="E1117" t="s">
        <v>2606</v>
      </c>
      <c r="F1117">
        <v>191.05</v>
      </c>
    </row>
    <row r="1118" spans="1:8" hidden="1" x14ac:dyDescent="0.3">
      <c r="A1118" t="s">
        <v>720</v>
      </c>
      <c r="B1118" t="s">
        <v>167</v>
      </c>
      <c r="C1118" t="s">
        <v>287</v>
      </c>
      <c r="D1118" t="s">
        <v>2609</v>
      </c>
      <c r="E1118" t="s">
        <v>2606</v>
      </c>
      <c r="F1118">
        <v>69</v>
      </c>
    </row>
    <row r="1119" spans="1:8" hidden="1" x14ac:dyDescent="0.3">
      <c r="A1119" t="s">
        <v>720</v>
      </c>
      <c r="B1119" t="s">
        <v>167</v>
      </c>
      <c r="C1119" t="s">
        <v>290</v>
      </c>
      <c r="D1119" t="s">
        <v>2610</v>
      </c>
      <c r="E1119" t="s">
        <v>2606</v>
      </c>
      <c r="F1119">
        <v>505</v>
      </c>
    </row>
    <row r="1120" spans="1:8" hidden="1" x14ac:dyDescent="0.3">
      <c r="A1120" t="s">
        <v>720</v>
      </c>
      <c r="B1120" t="s">
        <v>167</v>
      </c>
      <c r="C1120" t="s">
        <v>293</v>
      </c>
      <c r="D1120" t="s">
        <v>2611</v>
      </c>
      <c r="E1120" t="s">
        <v>2606</v>
      </c>
      <c r="F1120">
        <v>33.020000000000003</v>
      </c>
    </row>
    <row r="1121" spans="1:8" hidden="1" x14ac:dyDescent="0.3">
      <c r="A1121" t="s">
        <v>720</v>
      </c>
      <c r="B1121" t="s">
        <v>167</v>
      </c>
      <c r="C1121" t="s">
        <v>20</v>
      </c>
      <c r="D1121" t="s">
        <v>583</v>
      </c>
      <c r="E1121" t="s">
        <v>2606</v>
      </c>
      <c r="F1121">
        <v>0</v>
      </c>
      <c r="G1121">
        <v>0</v>
      </c>
      <c r="H1121">
        <v>0</v>
      </c>
    </row>
    <row r="1122" spans="1:8" hidden="1" x14ac:dyDescent="0.3">
      <c r="A1122" t="s">
        <v>720</v>
      </c>
      <c r="B1122" t="s">
        <v>167</v>
      </c>
      <c r="C1122" t="s">
        <v>295</v>
      </c>
      <c r="D1122" t="s">
        <v>2612</v>
      </c>
      <c r="E1122" t="s">
        <v>2613</v>
      </c>
      <c r="G1122">
        <v>23.9</v>
      </c>
      <c r="H1122">
        <v>26.9</v>
      </c>
    </row>
    <row r="1123" spans="1:8" hidden="1" x14ac:dyDescent="0.3">
      <c r="A1123" t="s">
        <v>720</v>
      </c>
      <c r="B1123" t="s">
        <v>167</v>
      </c>
      <c r="C1123" t="s">
        <v>298</v>
      </c>
      <c r="D1123" t="s">
        <v>2614</v>
      </c>
      <c r="E1123" t="s">
        <v>2613</v>
      </c>
      <c r="F1123">
        <v>28</v>
      </c>
    </row>
    <row r="1124" spans="1:8" hidden="1" x14ac:dyDescent="0.3">
      <c r="A1124" t="s">
        <v>720</v>
      </c>
      <c r="B1124" t="s">
        <v>182</v>
      </c>
      <c r="C1124" t="s">
        <v>203</v>
      </c>
      <c r="D1124" t="s">
        <v>2615</v>
      </c>
      <c r="E1124" t="s">
        <v>2616</v>
      </c>
      <c r="F1124">
        <v>8227.57</v>
      </c>
      <c r="G1124">
        <v>8488.68</v>
      </c>
      <c r="H1124">
        <v>9477</v>
      </c>
    </row>
    <row r="1125" spans="1:8" hidden="1" x14ac:dyDescent="0.3">
      <c r="A1125" t="s">
        <v>720</v>
      </c>
      <c r="B1125" t="s">
        <v>182</v>
      </c>
      <c r="C1125" t="s">
        <v>266</v>
      </c>
      <c r="D1125" t="s">
        <v>2617</v>
      </c>
      <c r="E1125" t="s">
        <v>2616</v>
      </c>
      <c r="F1125">
        <v>2559.0100000000002</v>
      </c>
      <c r="G1125">
        <v>2533.7600000000002</v>
      </c>
      <c r="H1125">
        <v>666.28</v>
      </c>
    </row>
    <row r="1126" spans="1:8" hidden="1" x14ac:dyDescent="0.3">
      <c r="A1126" t="s">
        <v>720</v>
      </c>
      <c r="B1126" t="s">
        <v>182</v>
      </c>
      <c r="C1126" t="s">
        <v>325</v>
      </c>
      <c r="D1126" t="s">
        <v>2618</v>
      </c>
      <c r="E1126" t="s">
        <v>2616</v>
      </c>
      <c r="F1126">
        <v>3613.54</v>
      </c>
      <c r="G1126">
        <v>3742.18</v>
      </c>
      <c r="H1126">
        <v>6632.66</v>
      </c>
    </row>
    <row r="1127" spans="1:8" hidden="1" x14ac:dyDescent="0.3">
      <c r="A1127" t="s">
        <v>720</v>
      </c>
      <c r="B1127" t="s">
        <v>182</v>
      </c>
      <c r="C1127" t="s">
        <v>205</v>
      </c>
      <c r="D1127" t="s">
        <v>2619</v>
      </c>
      <c r="E1127" t="s">
        <v>2616</v>
      </c>
      <c r="F1127">
        <v>38684.04</v>
      </c>
      <c r="G1127">
        <v>37944</v>
      </c>
      <c r="H1127">
        <v>39283.08</v>
      </c>
    </row>
    <row r="1128" spans="1:8" hidden="1" x14ac:dyDescent="0.3">
      <c r="A1128" t="s">
        <v>720</v>
      </c>
      <c r="B1128" t="s">
        <v>182</v>
      </c>
      <c r="C1128" t="s">
        <v>206</v>
      </c>
      <c r="D1128" t="s">
        <v>2620</v>
      </c>
      <c r="E1128" t="s">
        <v>2616</v>
      </c>
      <c r="F1128">
        <v>150.46000000000004</v>
      </c>
      <c r="G1128">
        <v>154.38</v>
      </c>
      <c r="H1128">
        <v>1512.5</v>
      </c>
    </row>
    <row r="1129" spans="1:8" hidden="1" x14ac:dyDescent="0.3">
      <c r="A1129" t="s">
        <v>720</v>
      </c>
      <c r="B1129" t="s">
        <v>182</v>
      </c>
      <c r="C1129" t="s">
        <v>207</v>
      </c>
      <c r="D1129" t="s">
        <v>2621</v>
      </c>
      <c r="E1129" t="s">
        <v>2616</v>
      </c>
      <c r="F1129">
        <v>1924.21</v>
      </c>
      <c r="G1129">
        <v>1985.25</v>
      </c>
      <c r="H1129">
        <v>2216.38</v>
      </c>
    </row>
    <row r="1130" spans="1:8" hidden="1" x14ac:dyDescent="0.3">
      <c r="A1130" t="s">
        <v>720</v>
      </c>
      <c r="B1130" t="s">
        <v>182</v>
      </c>
      <c r="C1130" t="s">
        <v>208</v>
      </c>
      <c r="D1130" t="s">
        <v>2622</v>
      </c>
      <c r="E1130" t="s">
        <v>2616</v>
      </c>
      <c r="F1130">
        <v>485.99</v>
      </c>
      <c r="G1130">
        <v>611.64</v>
      </c>
      <c r="H1130">
        <v>389.4</v>
      </c>
    </row>
    <row r="1131" spans="1:8" hidden="1" x14ac:dyDescent="0.3">
      <c r="A1131" t="s">
        <v>720</v>
      </c>
      <c r="B1131" t="s">
        <v>182</v>
      </c>
      <c r="C1131" t="s">
        <v>268</v>
      </c>
      <c r="D1131" t="s">
        <v>2623</v>
      </c>
      <c r="E1131" t="s">
        <v>2616</v>
      </c>
      <c r="F1131">
        <v>5805.62</v>
      </c>
      <c r="G1131">
        <v>6049.13</v>
      </c>
      <c r="H1131">
        <v>6547.68</v>
      </c>
    </row>
    <row r="1132" spans="1:8" hidden="1" x14ac:dyDescent="0.3">
      <c r="A1132" t="s">
        <v>720</v>
      </c>
      <c r="B1132" t="s">
        <v>182</v>
      </c>
      <c r="C1132" t="s">
        <v>269</v>
      </c>
      <c r="D1132" t="s">
        <v>2624</v>
      </c>
      <c r="E1132" t="s">
        <v>2616</v>
      </c>
      <c r="F1132">
        <v>600.01</v>
      </c>
      <c r="G1132">
        <v>625.19000000000005</v>
      </c>
      <c r="H1132">
        <v>676.7</v>
      </c>
    </row>
    <row r="1133" spans="1:8" hidden="1" x14ac:dyDescent="0.3">
      <c r="A1133" t="s">
        <v>720</v>
      </c>
      <c r="B1133" t="s">
        <v>182</v>
      </c>
      <c r="C1133" t="s">
        <v>354</v>
      </c>
      <c r="D1133" t="s">
        <v>2625</v>
      </c>
      <c r="E1133" t="s">
        <v>2616</v>
      </c>
      <c r="F1133">
        <v>0</v>
      </c>
    </row>
    <row r="1134" spans="1:8" x14ac:dyDescent="0.3">
      <c r="A1134" t="s">
        <v>720</v>
      </c>
      <c r="B1134" t="s">
        <v>182</v>
      </c>
      <c r="C1134" t="s">
        <v>73</v>
      </c>
      <c r="D1134" t="s">
        <v>2626</v>
      </c>
      <c r="E1134" t="s">
        <v>2616</v>
      </c>
      <c r="F1134">
        <v>0</v>
      </c>
    </row>
    <row r="1135" spans="1:8" hidden="1" x14ac:dyDescent="0.3">
      <c r="A1135" t="s">
        <v>720</v>
      </c>
      <c r="B1135" t="s">
        <v>182</v>
      </c>
      <c r="C1135" t="s">
        <v>154</v>
      </c>
      <c r="D1135" t="s">
        <v>2627</v>
      </c>
      <c r="E1135" t="s">
        <v>2628</v>
      </c>
      <c r="G1135">
        <v>506.8</v>
      </c>
      <c r="H1135">
        <v>245</v>
      </c>
    </row>
    <row r="1136" spans="1:8" hidden="1" x14ac:dyDescent="0.3">
      <c r="A1136" t="s">
        <v>720</v>
      </c>
      <c r="B1136" t="s">
        <v>182</v>
      </c>
      <c r="C1136" t="s">
        <v>308</v>
      </c>
      <c r="D1136" t="s">
        <v>2629</v>
      </c>
      <c r="E1136" t="s">
        <v>2628</v>
      </c>
      <c r="G1136">
        <v>1279.25</v>
      </c>
    </row>
    <row r="1137" spans="1:8" hidden="1" x14ac:dyDescent="0.3">
      <c r="A1137" t="s">
        <v>720</v>
      </c>
      <c r="B1137" t="s">
        <v>182</v>
      </c>
      <c r="C1137" t="s">
        <v>392</v>
      </c>
      <c r="D1137" t="s">
        <v>2630</v>
      </c>
      <c r="E1137" t="s">
        <v>2628</v>
      </c>
      <c r="G1137">
        <v>-639.6</v>
      </c>
    </row>
    <row r="1138" spans="1:8" hidden="1" x14ac:dyDescent="0.3">
      <c r="A1138" t="s">
        <v>720</v>
      </c>
      <c r="B1138" t="s">
        <v>182</v>
      </c>
      <c r="C1138" t="s">
        <v>393</v>
      </c>
      <c r="D1138" t="s">
        <v>2631</v>
      </c>
      <c r="E1138" t="s">
        <v>2632</v>
      </c>
      <c r="F1138">
        <v>263.65999999999997</v>
      </c>
    </row>
    <row r="1139" spans="1:8" hidden="1" x14ac:dyDescent="0.3">
      <c r="A1139" t="s">
        <v>720</v>
      </c>
      <c r="B1139" t="s">
        <v>182</v>
      </c>
      <c r="C1139" t="s">
        <v>352</v>
      </c>
      <c r="D1139" t="s">
        <v>2633</v>
      </c>
      <c r="E1139" t="s">
        <v>2632</v>
      </c>
      <c r="H1139">
        <v>103.5</v>
      </c>
    </row>
    <row r="1140" spans="1:8" hidden="1" x14ac:dyDescent="0.3">
      <c r="A1140" t="s">
        <v>720</v>
      </c>
      <c r="B1140" t="s">
        <v>182</v>
      </c>
      <c r="C1140" t="s">
        <v>273</v>
      </c>
      <c r="D1140" t="s">
        <v>2634</v>
      </c>
      <c r="E1140" t="s">
        <v>2632</v>
      </c>
      <c r="F1140">
        <v>3010.74</v>
      </c>
      <c r="G1140">
        <v>21065.75</v>
      </c>
      <c r="H1140">
        <v>5770.67</v>
      </c>
    </row>
    <row r="1141" spans="1:8" hidden="1" x14ac:dyDescent="0.3">
      <c r="A1141" t="s">
        <v>720</v>
      </c>
      <c r="B1141" t="s">
        <v>182</v>
      </c>
      <c r="C1141" t="s">
        <v>184</v>
      </c>
      <c r="D1141" t="s">
        <v>600</v>
      </c>
      <c r="E1141" t="s">
        <v>2632</v>
      </c>
      <c r="F1141">
        <v>80201.899999999994</v>
      </c>
      <c r="G1141">
        <v>81860.53</v>
      </c>
      <c r="H1141">
        <v>82785.919999999998</v>
      </c>
    </row>
    <row r="1142" spans="1:8" hidden="1" x14ac:dyDescent="0.3">
      <c r="A1142" t="s">
        <v>720</v>
      </c>
      <c r="B1142" t="s">
        <v>182</v>
      </c>
      <c r="C1142" t="s">
        <v>274</v>
      </c>
      <c r="D1142" t="s">
        <v>2635</v>
      </c>
      <c r="E1142" t="s">
        <v>2632</v>
      </c>
      <c r="F1142">
        <v>2879.72</v>
      </c>
      <c r="G1142">
        <v>2675.7</v>
      </c>
    </row>
    <row r="1143" spans="1:8" hidden="1" x14ac:dyDescent="0.3">
      <c r="A1143" t="s">
        <v>720</v>
      </c>
      <c r="B1143" t="s">
        <v>182</v>
      </c>
      <c r="C1143" t="s">
        <v>275</v>
      </c>
      <c r="D1143" t="s">
        <v>2636</v>
      </c>
      <c r="E1143" t="s">
        <v>2632</v>
      </c>
      <c r="F1143">
        <v>4044.6</v>
      </c>
      <c r="G1143">
        <v>2700.39</v>
      </c>
      <c r="H1143">
        <v>3716.63</v>
      </c>
    </row>
    <row r="1144" spans="1:8" hidden="1" x14ac:dyDescent="0.3">
      <c r="A1144" t="s">
        <v>720</v>
      </c>
      <c r="B1144" t="s">
        <v>182</v>
      </c>
      <c r="C1144" t="s">
        <v>276</v>
      </c>
      <c r="D1144" t="s">
        <v>2637</v>
      </c>
      <c r="E1144" t="s">
        <v>2632</v>
      </c>
      <c r="F1144">
        <v>774</v>
      </c>
      <c r="G1144">
        <v>10993.35</v>
      </c>
    </row>
    <row r="1145" spans="1:8" hidden="1" x14ac:dyDescent="0.3">
      <c r="A1145" t="s">
        <v>720</v>
      </c>
      <c r="B1145" t="s">
        <v>182</v>
      </c>
      <c r="C1145" t="s">
        <v>310</v>
      </c>
      <c r="D1145" t="s">
        <v>2638</v>
      </c>
      <c r="E1145" t="s">
        <v>2632</v>
      </c>
      <c r="G1145">
        <v>69.95</v>
      </c>
    </row>
    <row r="1146" spans="1:8" hidden="1" x14ac:dyDescent="0.3">
      <c r="A1146" t="s">
        <v>720</v>
      </c>
      <c r="B1146" t="s">
        <v>182</v>
      </c>
      <c r="C1146" t="s">
        <v>277</v>
      </c>
      <c r="D1146" t="s">
        <v>2639</v>
      </c>
      <c r="E1146" t="s">
        <v>2632</v>
      </c>
      <c r="G1146">
        <v>44.39</v>
      </c>
    </row>
    <row r="1147" spans="1:8" hidden="1" x14ac:dyDescent="0.3">
      <c r="A1147" t="s">
        <v>720</v>
      </c>
      <c r="B1147" t="s">
        <v>182</v>
      </c>
      <c r="C1147" t="s">
        <v>302</v>
      </c>
      <c r="D1147" t="s">
        <v>2640</v>
      </c>
      <c r="E1147" t="s">
        <v>2632</v>
      </c>
      <c r="F1147">
        <v>395</v>
      </c>
      <c r="G1147">
        <v>342</v>
      </c>
    </row>
    <row r="1148" spans="1:8" hidden="1" x14ac:dyDescent="0.3">
      <c r="A1148" t="s">
        <v>720</v>
      </c>
      <c r="B1148" t="s">
        <v>182</v>
      </c>
      <c r="C1148" t="s">
        <v>364</v>
      </c>
      <c r="D1148" t="s">
        <v>2641</v>
      </c>
      <c r="E1148" t="s">
        <v>2632</v>
      </c>
      <c r="F1148">
        <v>475.6</v>
      </c>
      <c r="G1148">
        <v>409.95</v>
      </c>
      <c r="H1148">
        <v>66.209999999999994</v>
      </c>
    </row>
    <row r="1149" spans="1:8" hidden="1" x14ac:dyDescent="0.3">
      <c r="A1149" t="s">
        <v>720</v>
      </c>
      <c r="B1149" t="s">
        <v>182</v>
      </c>
      <c r="C1149" t="s">
        <v>360</v>
      </c>
      <c r="D1149" t="s">
        <v>2642</v>
      </c>
      <c r="E1149" t="s">
        <v>2632</v>
      </c>
      <c r="F1149">
        <v>-214.32</v>
      </c>
      <c r="G1149">
        <v>215.37</v>
      </c>
      <c r="H1149">
        <v>22.4</v>
      </c>
    </row>
    <row r="1150" spans="1:8" hidden="1" x14ac:dyDescent="0.3">
      <c r="A1150" t="s">
        <v>720</v>
      </c>
      <c r="B1150" t="s">
        <v>182</v>
      </c>
      <c r="C1150" t="s">
        <v>280</v>
      </c>
      <c r="D1150" t="s">
        <v>2643</v>
      </c>
      <c r="E1150" t="s">
        <v>2632</v>
      </c>
      <c r="G1150">
        <v>44.08</v>
      </c>
    </row>
    <row r="1151" spans="1:8" hidden="1" x14ac:dyDescent="0.3">
      <c r="A1151" t="s">
        <v>720</v>
      </c>
      <c r="B1151" t="s">
        <v>182</v>
      </c>
      <c r="C1151" t="s">
        <v>16</v>
      </c>
      <c r="D1151" t="s">
        <v>2644</v>
      </c>
      <c r="E1151" t="s">
        <v>2632</v>
      </c>
      <c r="F1151">
        <v>0</v>
      </c>
      <c r="G1151">
        <v>0</v>
      </c>
    </row>
    <row r="1152" spans="1:8" hidden="1" x14ac:dyDescent="0.3">
      <c r="A1152" t="s">
        <v>720</v>
      </c>
      <c r="B1152" t="s">
        <v>182</v>
      </c>
      <c r="C1152" t="s">
        <v>361</v>
      </c>
      <c r="D1152" t="s">
        <v>2645</v>
      </c>
      <c r="E1152" t="s">
        <v>2646</v>
      </c>
      <c r="F1152">
        <v>4.16</v>
      </c>
    </row>
    <row r="1153" spans="1:8" hidden="1" x14ac:dyDescent="0.3">
      <c r="A1153" t="s">
        <v>720</v>
      </c>
      <c r="B1153" t="s">
        <v>182</v>
      </c>
      <c r="C1153" t="s">
        <v>222</v>
      </c>
      <c r="D1153" t="s">
        <v>2647</v>
      </c>
      <c r="E1153" t="s">
        <v>2646</v>
      </c>
      <c r="F1153">
        <v>136.25</v>
      </c>
      <c r="G1153">
        <v>131.97999999999999</v>
      </c>
      <c r="H1153">
        <v>1189.5</v>
      </c>
    </row>
    <row r="1154" spans="1:8" hidden="1" x14ac:dyDescent="0.3">
      <c r="A1154" t="s">
        <v>720</v>
      </c>
      <c r="B1154" t="s">
        <v>182</v>
      </c>
      <c r="C1154" t="s">
        <v>365</v>
      </c>
      <c r="D1154" t="s">
        <v>2648</v>
      </c>
      <c r="E1154" t="s">
        <v>2646</v>
      </c>
      <c r="H1154">
        <v>1858.16</v>
      </c>
    </row>
    <row r="1155" spans="1:8" hidden="1" x14ac:dyDescent="0.3">
      <c r="A1155" t="s">
        <v>720</v>
      </c>
      <c r="B1155" t="s">
        <v>182</v>
      </c>
      <c r="C1155" t="s">
        <v>305</v>
      </c>
      <c r="D1155" t="s">
        <v>2649</v>
      </c>
      <c r="E1155" t="s">
        <v>2646</v>
      </c>
      <c r="G1155">
        <v>70</v>
      </c>
      <c r="H1155">
        <v>30</v>
      </c>
    </row>
    <row r="1156" spans="1:8" hidden="1" x14ac:dyDescent="0.3">
      <c r="A1156" t="s">
        <v>720</v>
      </c>
      <c r="B1156" t="s">
        <v>182</v>
      </c>
      <c r="C1156" t="s">
        <v>18</v>
      </c>
      <c r="D1156" t="s">
        <v>601</v>
      </c>
      <c r="E1156" t="s">
        <v>2646</v>
      </c>
      <c r="F1156">
        <v>0</v>
      </c>
      <c r="G1156">
        <v>0</v>
      </c>
      <c r="H1156">
        <v>0</v>
      </c>
    </row>
    <row r="1157" spans="1:8" hidden="1" x14ac:dyDescent="0.3">
      <c r="A1157" t="s">
        <v>720</v>
      </c>
      <c r="B1157" t="s">
        <v>182</v>
      </c>
      <c r="C1157" t="s">
        <v>54</v>
      </c>
      <c r="D1157" t="s">
        <v>2650</v>
      </c>
      <c r="E1157" t="s">
        <v>2646</v>
      </c>
      <c r="F1157">
        <v>1752</v>
      </c>
      <c r="G1157">
        <v>1764</v>
      </c>
      <c r="H1157">
        <v>1617</v>
      </c>
    </row>
    <row r="1158" spans="1:8" hidden="1" x14ac:dyDescent="0.3">
      <c r="A1158" t="s">
        <v>720</v>
      </c>
      <c r="B1158" t="s">
        <v>182</v>
      </c>
      <c r="C1158" t="s">
        <v>337</v>
      </c>
      <c r="D1158" t="s">
        <v>2651</v>
      </c>
      <c r="E1158" t="s">
        <v>2646</v>
      </c>
      <c r="F1158">
        <v>31.58</v>
      </c>
    </row>
    <row r="1159" spans="1:8" hidden="1" x14ac:dyDescent="0.3">
      <c r="A1159" t="s">
        <v>720</v>
      </c>
      <c r="B1159" t="s">
        <v>182</v>
      </c>
      <c r="C1159" t="s">
        <v>281</v>
      </c>
      <c r="D1159" t="s">
        <v>2652</v>
      </c>
      <c r="E1159" t="s">
        <v>2653</v>
      </c>
      <c r="F1159">
        <v>150.44</v>
      </c>
      <c r="G1159">
        <v>478.3</v>
      </c>
      <c r="H1159">
        <v>95.98</v>
      </c>
    </row>
    <row r="1160" spans="1:8" hidden="1" x14ac:dyDescent="0.3">
      <c r="A1160" t="s">
        <v>720</v>
      </c>
      <c r="B1160" t="s">
        <v>182</v>
      </c>
      <c r="C1160" t="s">
        <v>282</v>
      </c>
      <c r="D1160" t="s">
        <v>2654</v>
      </c>
      <c r="E1160" t="s">
        <v>2653</v>
      </c>
      <c r="F1160">
        <v>68</v>
      </c>
      <c r="G1160">
        <v>193</v>
      </c>
      <c r="H1160">
        <v>160.62</v>
      </c>
    </row>
    <row r="1161" spans="1:8" hidden="1" x14ac:dyDescent="0.3">
      <c r="A1161" t="s">
        <v>720</v>
      </c>
      <c r="B1161" t="s">
        <v>182</v>
      </c>
      <c r="C1161" t="s">
        <v>283</v>
      </c>
      <c r="D1161" t="s">
        <v>2655</v>
      </c>
      <c r="E1161" t="s">
        <v>2653</v>
      </c>
      <c r="H1161">
        <v>16</v>
      </c>
    </row>
    <row r="1162" spans="1:8" hidden="1" x14ac:dyDescent="0.3">
      <c r="A1162" t="s">
        <v>720</v>
      </c>
      <c r="B1162" t="s">
        <v>182</v>
      </c>
      <c r="C1162" t="s">
        <v>284</v>
      </c>
      <c r="D1162" t="s">
        <v>2656</v>
      </c>
      <c r="E1162" t="s">
        <v>2653</v>
      </c>
      <c r="F1162">
        <v>585.52</v>
      </c>
      <c r="G1162">
        <v>1219.32</v>
      </c>
    </row>
    <row r="1163" spans="1:8" hidden="1" x14ac:dyDescent="0.3">
      <c r="A1163" t="s">
        <v>720</v>
      </c>
      <c r="B1163" t="s">
        <v>182</v>
      </c>
      <c r="C1163" t="s">
        <v>286</v>
      </c>
      <c r="D1163" t="s">
        <v>2657</v>
      </c>
      <c r="E1163" t="s">
        <v>2653</v>
      </c>
      <c r="F1163">
        <v>614.1</v>
      </c>
    </row>
    <row r="1164" spans="1:8" hidden="1" x14ac:dyDescent="0.3">
      <c r="A1164" t="s">
        <v>720</v>
      </c>
      <c r="B1164" t="s">
        <v>182</v>
      </c>
      <c r="C1164" t="s">
        <v>287</v>
      </c>
      <c r="D1164" t="s">
        <v>2658</v>
      </c>
      <c r="E1164" t="s">
        <v>2653</v>
      </c>
      <c r="F1164">
        <v>253</v>
      </c>
    </row>
    <row r="1165" spans="1:8" hidden="1" x14ac:dyDescent="0.3">
      <c r="A1165" t="s">
        <v>720</v>
      </c>
      <c r="B1165" t="s">
        <v>182</v>
      </c>
      <c r="C1165" t="s">
        <v>289</v>
      </c>
      <c r="D1165" t="s">
        <v>2659</v>
      </c>
      <c r="E1165" t="s">
        <v>2653</v>
      </c>
      <c r="G1165">
        <v>1280.3</v>
      </c>
    </row>
    <row r="1166" spans="1:8" hidden="1" x14ac:dyDescent="0.3">
      <c r="A1166" t="s">
        <v>720</v>
      </c>
      <c r="B1166" t="s">
        <v>182</v>
      </c>
      <c r="C1166" t="s">
        <v>20</v>
      </c>
      <c r="D1166" t="s">
        <v>602</v>
      </c>
      <c r="E1166" t="s">
        <v>2653</v>
      </c>
      <c r="F1166">
        <v>0</v>
      </c>
      <c r="G1166">
        <v>0</v>
      </c>
      <c r="H1166">
        <v>0</v>
      </c>
    </row>
    <row r="1167" spans="1:8" hidden="1" x14ac:dyDescent="0.3">
      <c r="A1167" t="s">
        <v>720</v>
      </c>
      <c r="B1167" t="s">
        <v>182</v>
      </c>
      <c r="C1167" t="s">
        <v>344</v>
      </c>
      <c r="D1167" t="s">
        <v>2660</v>
      </c>
      <c r="E1167" t="s">
        <v>2661</v>
      </c>
      <c r="F1167">
        <v>669.1</v>
      </c>
      <c r="G1167">
        <v>1760.58</v>
      </c>
      <c r="H1167">
        <v>1193.46</v>
      </c>
    </row>
    <row r="1168" spans="1:8" hidden="1" x14ac:dyDescent="0.3">
      <c r="A1168" t="s">
        <v>720</v>
      </c>
      <c r="B1168" t="s">
        <v>182</v>
      </c>
      <c r="C1168" t="s">
        <v>327</v>
      </c>
      <c r="D1168" t="s">
        <v>2662</v>
      </c>
      <c r="E1168" t="s">
        <v>2661</v>
      </c>
      <c r="F1168">
        <v>183.16</v>
      </c>
    </row>
    <row r="1169" spans="1:8" hidden="1" x14ac:dyDescent="0.3">
      <c r="A1169" t="s">
        <v>720</v>
      </c>
      <c r="B1169" t="s">
        <v>182</v>
      </c>
      <c r="C1169" t="s">
        <v>22</v>
      </c>
      <c r="D1169" t="s">
        <v>2663</v>
      </c>
      <c r="E1169" t="s">
        <v>2661</v>
      </c>
      <c r="F1169">
        <v>15890.7</v>
      </c>
      <c r="G1169">
        <v>11898.22</v>
      </c>
      <c r="H1169">
        <v>13063.71</v>
      </c>
    </row>
    <row r="1170" spans="1:8" hidden="1" x14ac:dyDescent="0.3">
      <c r="A1170" t="s">
        <v>720</v>
      </c>
      <c r="B1170" t="s">
        <v>182</v>
      </c>
      <c r="C1170" t="s">
        <v>43</v>
      </c>
      <c r="D1170" t="s">
        <v>603</v>
      </c>
      <c r="E1170" t="s">
        <v>2661</v>
      </c>
      <c r="F1170">
        <v>0</v>
      </c>
      <c r="G1170">
        <v>0</v>
      </c>
      <c r="H1170">
        <v>0</v>
      </c>
    </row>
    <row r="1171" spans="1:8" hidden="1" x14ac:dyDescent="0.3">
      <c r="A1171" t="s">
        <v>720</v>
      </c>
      <c r="B1171" t="s">
        <v>182</v>
      </c>
      <c r="C1171" t="s">
        <v>158</v>
      </c>
      <c r="D1171" t="s">
        <v>2664</v>
      </c>
      <c r="E1171" t="s">
        <v>2665</v>
      </c>
      <c r="F1171">
        <v>512.99</v>
      </c>
      <c r="G1171">
        <v>1085.8599999999999</v>
      </c>
      <c r="H1171">
        <v>40</v>
      </c>
    </row>
    <row r="1172" spans="1:8" hidden="1" x14ac:dyDescent="0.3">
      <c r="A1172" t="s">
        <v>720</v>
      </c>
      <c r="B1172" t="s">
        <v>182</v>
      </c>
      <c r="C1172" t="s">
        <v>295</v>
      </c>
      <c r="D1172" t="s">
        <v>2666</v>
      </c>
      <c r="E1172" t="s">
        <v>2665</v>
      </c>
      <c r="F1172">
        <v>0</v>
      </c>
      <c r="H1172">
        <v>1178</v>
      </c>
    </row>
    <row r="1173" spans="1:8" hidden="1" x14ac:dyDescent="0.3">
      <c r="A1173" t="s">
        <v>720</v>
      </c>
      <c r="B1173" t="s">
        <v>182</v>
      </c>
      <c r="C1173" t="s">
        <v>174</v>
      </c>
      <c r="D1173" t="s">
        <v>2667</v>
      </c>
      <c r="E1173" t="s">
        <v>2665</v>
      </c>
      <c r="F1173">
        <v>29.16</v>
      </c>
    </row>
    <row r="1174" spans="1:8" hidden="1" x14ac:dyDescent="0.3">
      <c r="A1174" t="s">
        <v>720</v>
      </c>
      <c r="B1174" t="s">
        <v>182</v>
      </c>
      <c r="C1174" t="s">
        <v>298</v>
      </c>
      <c r="D1174" t="s">
        <v>2668</v>
      </c>
      <c r="E1174" t="s">
        <v>2665</v>
      </c>
      <c r="F1174">
        <v>948</v>
      </c>
      <c r="G1174">
        <v>398</v>
      </c>
      <c r="H1174">
        <v>11.53</v>
      </c>
    </row>
    <row r="1175" spans="1:8" hidden="1" x14ac:dyDescent="0.3">
      <c r="A1175" t="s">
        <v>720</v>
      </c>
      <c r="B1175" t="s">
        <v>182</v>
      </c>
      <c r="C1175" t="s">
        <v>324</v>
      </c>
      <c r="D1175" t="s">
        <v>2669</v>
      </c>
      <c r="E1175" t="s">
        <v>2665</v>
      </c>
      <c r="F1175">
        <v>0</v>
      </c>
    </row>
    <row r="1176" spans="1:8" hidden="1" x14ac:dyDescent="0.3">
      <c r="A1176" t="s">
        <v>720</v>
      </c>
      <c r="B1176" t="s">
        <v>182</v>
      </c>
      <c r="C1176" t="s">
        <v>49</v>
      </c>
      <c r="D1176" t="s">
        <v>2670</v>
      </c>
      <c r="E1176" t="s">
        <v>2665</v>
      </c>
      <c r="F1176">
        <v>0.43</v>
      </c>
      <c r="G1176">
        <v>1.78</v>
      </c>
      <c r="H1176">
        <v>2.0099999999999998</v>
      </c>
    </row>
    <row r="1177" spans="1:8" hidden="1" x14ac:dyDescent="0.3">
      <c r="A1177" t="s">
        <v>720</v>
      </c>
      <c r="B1177" t="s">
        <v>182</v>
      </c>
      <c r="C1177" t="s">
        <v>28</v>
      </c>
      <c r="D1177" t="s">
        <v>604</v>
      </c>
      <c r="E1177" t="s">
        <v>2665</v>
      </c>
      <c r="F1177">
        <v>0</v>
      </c>
      <c r="G1177">
        <v>0</v>
      </c>
      <c r="H1177">
        <v>0</v>
      </c>
    </row>
    <row r="1178" spans="1:8" hidden="1" x14ac:dyDescent="0.3">
      <c r="A1178" t="s">
        <v>720</v>
      </c>
      <c r="B1178" t="s">
        <v>182</v>
      </c>
      <c r="C1178" t="s">
        <v>353</v>
      </c>
      <c r="D1178" t="s">
        <v>2671</v>
      </c>
      <c r="E1178" t="s">
        <v>2672</v>
      </c>
      <c r="H1178">
        <v>5318.25</v>
      </c>
    </row>
    <row r="1179" spans="1:8" hidden="1" x14ac:dyDescent="0.3">
      <c r="A1179" t="s">
        <v>720</v>
      </c>
      <c r="B1179" t="s">
        <v>182</v>
      </c>
      <c r="C1179" t="s">
        <v>330</v>
      </c>
      <c r="D1179" t="s">
        <v>2673</v>
      </c>
      <c r="E1179" t="s">
        <v>2672</v>
      </c>
      <c r="F1179">
        <v>6310.3</v>
      </c>
      <c r="G1179">
        <v>-750</v>
      </c>
    </row>
    <row r="1180" spans="1:8" hidden="1" x14ac:dyDescent="0.3">
      <c r="A1180" t="s">
        <v>720</v>
      </c>
      <c r="B1180" t="s">
        <v>182</v>
      </c>
      <c r="C1180" t="s">
        <v>329</v>
      </c>
      <c r="D1180" t="s">
        <v>2674</v>
      </c>
      <c r="E1180" t="s">
        <v>2672</v>
      </c>
      <c r="F1180">
        <v>0</v>
      </c>
      <c r="G1180">
        <v>75150.989999999991</v>
      </c>
      <c r="H1180">
        <v>17962.46</v>
      </c>
    </row>
    <row r="1181" spans="1:8" hidden="1" x14ac:dyDescent="0.3">
      <c r="A1181" t="s">
        <v>720</v>
      </c>
      <c r="B1181" t="s">
        <v>182</v>
      </c>
      <c r="C1181" t="s">
        <v>187</v>
      </c>
      <c r="D1181" t="s">
        <v>606</v>
      </c>
      <c r="E1181" t="s">
        <v>2672</v>
      </c>
      <c r="F1181">
        <v>0</v>
      </c>
      <c r="G1181">
        <v>0</v>
      </c>
      <c r="H1181">
        <v>0</v>
      </c>
    </row>
    <row r="1182" spans="1:8" hidden="1" x14ac:dyDescent="0.3">
      <c r="A1182" t="s">
        <v>720</v>
      </c>
      <c r="B1182" t="s">
        <v>182</v>
      </c>
      <c r="C1182" t="s">
        <v>94</v>
      </c>
      <c r="D1182" t="s">
        <v>2675</v>
      </c>
      <c r="E1182" t="s">
        <v>2676</v>
      </c>
      <c r="F1182">
        <v>45000</v>
      </c>
      <c r="H1182">
        <v>8000</v>
      </c>
    </row>
    <row r="1183" spans="1:8" hidden="1" x14ac:dyDescent="0.3">
      <c r="A1183" t="s">
        <v>720</v>
      </c>
      <c r="B1183" t="s">
        <v>189</v>
      </c>
      <c r="C1183" t="s">
        <v>203</v>
      </c>
      <c r="D1183" t="s">
        <v>2677</v>
      </c>
      <c r="E1183" t="s">
        <v>2678</v>
      </c>
      <c r="F1183">
        <v>663.41</v>
      </c>
      <c r="G1183">
        <v>662.79</v>
      </c>
      <c r="H1183">
        <v>681.46</v>
      </c>
    </row>
    <row r="1184" spans="1:8" hidden="1" x14ac:dyDescent="0.3">
      <c r="A1184" t="s">
        <v>720</v>
      </c>
      <c r="B1184" t="s">
        <v>189</v>
      </c>
      <c r="C1184" t="s">
        <v>266</v>
      </c>
      <c r="D1184" t="s">
        <v>2679</v>
      </c>
      <c r="E1184" t="s">
        <v>2678</v>
      </c>
      <c r="F1184">
        <v>923.5</v>
      </c>
      <c r="G1184">
        <v>943.74</v>
      </c>
      <c r="H1184">
        <v>987.84</v>
      </c>
    </row>
    <row r="1185" spans="1:8" hidden="1" x14ac:dyDescent="0.3">
      <c r="A1185" t="s">
        <v>720</v>
      </c>
      <c r="B1185" t="s">
        <v>189</v>
      </c>
      <c r="C1185" t="s">
        <v>205</v>
      </c>
      <c r="D1185" t="s">
        <v>2680</v>
      </c>
      <c r="E1185" t="s">
        <v>2678</v>
      </c>
      <c r="F1185">
        <v>3741.71</v>
      </c>
      <c r="G1185">
        <v>3794.42</v>
      </c>
      <c r="H1185">
        <v>3794.34</v>
      </c>
    </row>
    <row r="1186" spans="1:8" hidden="1" x14ac:dyDescent="0.3">
      <c r="A1186" t="s">
        <v>720</v>
      </c>
      <c r="B1186" t="s">
        <v>189</v>
      </c>
      <c r="C1186" t="s">
        <v>206</v>
      </c>
      <c r="D1186" t="s">
        <v>2681</v>
      </c>
      <c r="E1186" t="s">
        <v>2678</v>
      </c>
      <c r="F1186">
        <v>10.200000000000001</v>
      </c>
      <c r="G1186">
        <v>10.29</v>
      </c>
      <c r="H1186">
        <v>40.22</v>
      </c>
    </row>
    <row r="1187" spans="1:8" hidden="1" x14ac:dyDescent="0.3">
      <c r="A1187" t="s">
        <v>720</v>
      </c>
      <c r="B1187" t="s">
        <v>189</v>
      </c>
      <c r="C1187" t="s">
        <v>207</v>
      </c>
      <c r="D1187" t="s">
        <v>2682</v>
      </c>
      <c r="E1187" t="s">
        <v>2678</v>
      </c>
      <c r="F1187">
        <v>155.21</v>
      </c>
      <c r="G1187">
        <v>155.01</v>
      </c>
      <c r="H1187">
        <v>159.38</v>
      </c>
    </row>
    <row r="1188" spans="1:8" hidden="1" x14ac:dyDescent="0.3">
      <c r="A1188" t="s">
        <v>720</v>
      </c>
      <c r="B1188" t="s">
        <v>189</v>
      </c>
      <c r="C1188" t="s">
        <v>208</v>
      </c>
      <c r="D1188" t="s">
        <v>2683</v>
      </c>
      <c r="E1188" t="s">
        <v>2678</v>
      </c>
      <c r="F1188">
        <v>38.090000000000003</v>
      </c>
      <c r="G1188">
        <v>48.13</v>
      </c>
      <c r="H1188">
        <v>28.18</v>
      </c>
    </row>
    <row r="1189" spans="1:8" x14ac:dyDescent="0.3">
      <c r="A1189" t="s">
        <v>720</v>
      </c>
      <c r="B1189" t="s">
        <v>189</v>
      </c>
      <c r="C1189" t="s">
        <v>73</v>
      </c>
      <c r="D1189" t="s">
        <v>2684</v>
      </c>
      <c r="E1189" t="s">
        <v>2678</v>
      </c>
      <c r="F1189">
        <v>0</v>
      </c>
    </row>
    <row r="1190" spans="1:8" hidden="1" x14ac:dyDescent="0.3">
      <c r="A1190" t="s">
        <v>720</v>
      </c>
      <c r="B1190" t="s">
        <v>189</v>
      </c>
      <c r="C1190" t="s">
        <v>271</v>
      </c>
      <c r="D1190" t="s">
        <v>2685</v>
      </c>
      <c r="E1190" t="s">
        <v>2686</v>
      </c>
      <c r="F1190">
        <v>44</v>
      </c>
    </row>
    <row r="1191" spans="1:8" hidden="1" x14ac:dyDescent="0.3">
      <c r="A1191" t="s">
        <v>720</v>
      </c>
      <c r="B1191" t="s">
        <v>189</v>
      </c>
      <c r="C1191" t="s">
        <v>334</v>
      </c>
      <c r="D1191" t="s">
        <v>2687</v>
      </c>
      <c r="E1191" t="s">
        <v>2686</v>
      </c>
      <c r="H1191">
        <v>249.99</v>
      </c>
    </row>
    <row r="1192" spans="1:8" hidden="1" x14ac:dyDescent="0.3">
      <c r="A1192" t="s">
        <v>720</v>
      </c>
      <c r="B1192" t="s">
        <v>189</v>
      </c>
      <c r="C1192" t="s">
        <v>276</v>
      </c>
      <c r="D1192" t="s">
        <v>2688</v>
      </c>
      <c r="E1192" t="s">
        <v>2686</v>
      </c>
      <c r="F1192">
        <v>-248.37</v>
      </c>
      <c r="H1192">
        <v>810.62</v>
      </c>
    </row>
    <row r="1193" spans="1:8" hidden="1" x14ac:dyDescent="0.3">
      <c r="A1193" t="s">
        <v>720</v>
      </c>
      <c r="B1193" t="s">
        <v>189</v>
      </c>
      <c r="C1193" t="s">
        <v>302</v>
      </c>
      <c r="D1193" t="s">
        <v>2689</v>
      </c>
      <c r="E1193" t="s">
        <v>2686</v>
      </c>
      <c r="F1193">
        <v>-137.69999999999999</v>
      </c>
    </row>
    <row r="1194" spans="1:8" hidden="1" x14ac:dyDescent="0.3">
      <c r="A1194" t="s">
        <v>720</v>
      </c>
      <c r="B1194" t="s">
        <v>189</v>
      </c>
      <c r="C1194" t="s">
        <v>364</v>
      </c>
      <c r="D1194" t="s">
        <v>2690</v>
      </c>
      <c r="E1194" t="s">
        <v>2686</v>
      </c>
      <c r="F1194">
        <v>381.45</v>
      </c>
      <c r="G1194">
        <v>26.85</v>
      </c>
    </row>
    <row r="1195" spans="1:8" hidden="1" x14ac:dyDescent="0.3">
      <c r="A1195" t="s">
        <v>720</v>
      </c>
      <c r="B1195" t="s">
        <v>189</v>
      </c>
      <c r="C1195" t="s">
        <v>360</v>
      </c>
      <c r="D1195" t="s">
        <v>2691</v>
      </c>
      <c r="E1195" t="s">
        <v>2686</v>
      </c>
      <c r="F1195">
        <v>141.94</v>
      </c>
      <c r="G1195">
        <v>0.66</v>
      </c>
      <c r="H1195">
        <v>1.8</v>
      </c>
    </row>
    <row r="1196" spans="1:8" hidden="1" x14ac:dyDescent="0.3">
      <c r="A1196" t="s">
        <v>720</v>
      </c>
      <c r="B1196" t="s">
        <v>189</v>
      </c>
      <c r="C1196" t="s">
        <v>16</v>
      </c>
      <c r="D1196" t="s">
        <v>607</v>
      </c>
      <c r="E1196" t="s">
        <v>2686</v>
      </c>
      <c r="F1196">
        <v>0</v>
      </c>
      <c r="G1196">
        <v>0</v>
      </c>
      <c r="H1196">
        <v>0</v>
      </c>
    </row>
    <row r="1197" spans="1:8" hidden="1" x14ac:dyDescent="0.3">
      <c r="A1197" t="s">
        <v>720</v>
      </c>
      <c r="B1197" t="s">
        <v>189</v>
      </c>
      <c r="C1197" t="s">
        <v>222</v>
      </c>
      <c r="D1197" t="s">
        <v>2692</v>
      </c>
      <c r="E1197" t="s">
        <v>2693</v>
      </c>
      <c r="F1197">
        <v>38.770000000000003</v>
      </c>
      <c r="G1197">
        <v>12.36</v>
      </c>
    </row>
    <row r="1198" spans="1:8" hidden="1" x14ac:dyDescent="0.3">
      <c r="A1198" t="s">
        <v>720</v>
      </c>
      <c r="B1198" t="s">
        <v>189</v>
      </c>
      <c r="C1198" t="s">
        <v>365</v>
      </c>
      <c r="D1198" t="s">
        <v>2694</v>
      </c>
      <c r="E1198" t="s">
        <v>2693</v>
      </c>
      <c r="F1198">
        <v>11.45</v>
      </c>
    </row>
    <row r="1199" spans="1:8" hidden="1" x14ac:dyDescent="0.3">
      <c r="A1199" t="s">
        <v>720</v>
      </c>
      <c r="B1199" t="s">
        <v>189</v>
      </c>
      <c r="C1199" t="s">
        <v>20</v>
      </c>
      <c r="D1199" t="s">
        <v>608</v>
      </c>
      <c r="E1199" t="s">
        <v>2695</v>
      </c>
      <c r="F1199">
        <v>0</v>
      </c>
      <c r="G1199">
        <v>0</v>
      </c>
      <c r="H1199">
        <v>0</v>
      </c>
    </row>
    <row r="1200" spans="1:8" hidden="1" x14ac:dyDescent="0.3">
      <c r="A1200" t="s">
        <v>720</v>
      </c>
      <c r="B1200" t="s">
        <v>189</v>
      </c>
      <c r="C1200" t="s">
        <v>158</v>
      </c>
      <c r="D1200" t="s">
        <v>2696</v>
      </c>
      <c r="E1200" t="s">
        <v>2697</v>
      </c>
      <c r="F1200">
        <v>100</v>
      </c>
    </row>
    <row r="1201" spans="1:8" hidden="1" x14ac:dyDescent="0.3">
      <c r="A1201" t="s">
        <v>720</v>
      </c>
      <c r="B1201" t="s">
        <v>189</v>
      </c>
      <c r="C1201" t="s">
        <v>28</v>
      </c>
      <c r="D1201" t="s">
        <v>609</v>
      </c>
      <c r="E1201" t="s">
        <v>2697</v>
      </c>
      <c r="F1201">
        <v>0</v>
      </c>
      <c r="G1201">
        <v>0</v>
      </c>
      <c r="H1201">
        <v>0</v>
      </c>
    </row>
    <row r="1202" spans="1:8" hidden="1" x14ac:dyDescent="0.3">
      <c r="A1202" t="s">
        <v>720</v>
      </c>
      <c r="B1202" t="s">
        <v>195</v>
      </c>
      <c r="C1202" t="s">
        <v>360</v>
      </c>
      <c r="D1202" t="s">
        <v>2698</v>
      </c>
      <c r="E1202" t="s">
        <v>2699</v>
      </c>
      <c r="G1202">
        <v>0.5</v>
      </c>
      <c r="H1202">
        <v>2.5</v>
      </c>
    </row>
    <row r="1203" spans="1:8" hidden="1" x14ac:dyDescent="0.3">
      <c r="A1203" t="s">
        <v>720</v>
      </c>
      <c r="B1203" t="s">
        <v>195</v>
      </c>
      <c r="C1203" t="s">
        <v>16</v>
      </c>
      <c r="D1203" t="s">
        <v>615</v>
      </c>
      <c r="E1203" t="s">
        <v>2699</v>
      </c>
      <c r="F1203">
        <v>0</v>
      </c>
      <c r="G1203">
        <v>0</v>
      </c>
      <c r="H1203">
        <v>0</v>
      </c>
    </row>
    <row r="1204" spans="1:8" hidden="1" x14ac:dyDescent="0.3">
      <c r="A1204" t="s">
        <v>720</v>
      </c>
      <c r="B1204" t="s">
        <v>195</v>
      </c>
      <c r="C1204" t="s">
        <v>222</v>
      </c>
      <c r="D1204" t="s">
        <v>2700</v>
      </c>
      <c r="E1204" t="s">
        <v>2701</v>
      </c>
      <c r="F1204">
        <v>0.92</v>
      </c>
    </row>
    <row r="1205" spans="1:8" hidden="1" x14ac:dyDescent="0.3">
      <c r="A1205" t="s">
        <v>720</v>
      </c>
      <c r="B1205" t="s">
        <v>195</v>
      </c>
      <c r="C1205" t="s">
        <v>54</v>
      </c>
      <c r="D1205" t="s">
        <v>616</v>
      </c>
      <c r="E1205" t="s">
        <v>2701</v>
      </c>
      <c r="F1205">
        <v>0</v>
      </c>
      <c r="G1205">
        <v>0</v>
      </c>
      <c r="H1205">
        <v>0</v>
      </c>
    </row>
    <row r="1206" spans="1:8" hidden="1" x14ac:dyDescent="0.3">
      <c r="A1206" t="s">
        <v>720</v>
      </c>
      <c r="B1206" t="s">
        <v>195</v>
      </c>
      <c r="C1206" t="s">
        <v>22</v>
      </c>
      <c r="D1206" t="s">
        <v>618</v>
      </c>
      <c r="E1206" t="s">
        <v>2702</v>
      </c>
      <c r="F1206">
        <v>0</v>
      </c>
      <c r="G1206">
        <v>5009</v>
      </c>
      <c r="H1206">
        <v>5009</v>
      </c>
    </row>
    <row r="1207" spans="1:8" hidden="1" x14ac:dyDescent="0.3">
      <c r="A1207" t="s">
        <v>720</v>
      </c>
      <c r="B1207" t="s">
        <v>195</v>
      </c>
      <c r="C1207" t="s">
        <v>324</v>
      </c>
      <c r="D1207" t="s">
        <v>2703</v>
      </c>
      <c r="E1207" t="s">
        <v>2704</v>
      </c>
      <c r="F1207">
        <v>5009</v>
      </c>
    </row>
    <row r="1208" spans="1:8" hidden="1" x14ac:dyDescent="0.3">
      <c r="A1208" t="s">
        <v>720</v>
      </c>
      <c r="B1208" t="s">
        <v>195</v>
      </c>
      <c r="C1208" t="s">
        <v>28</v>
      </c>
      <c r="D1208" t="s">
        <v>619</v>
      </c>
      <c r="E1208" t="s">
        <v>2704</v>
      </c>
      <c r="F1208">
        <v>0</v>
      </c>
      <c r="G1208">
        <v>0</v>
      </c>
      <c r="H1208">
        <v>0</v>
      </c>
    </row>
    <row r="1209" spans="1:8" hidden="1" x14ac:dyDescent="0.3">
      <c r="A1209" t="s">
        <v>720</v>
      </c>
      <c r="B1209" t="s">
        <v>198</v>
      </c>
      <c r="C1209" t="s">
        <v>270</v>
      </c>
      <c r="D1209" t="s">
        <v>2705</v>
      </c>
      <c r="E1209" t="s">
        <v>2706</v>
      </c>
      <c r="H1209">
        <v>28.08</v>
      </c>
    </row>
    <row r="1210" spans="1:8" hidden="1" x14ac:dyDescent="0.3">
      <c r="A1210" t="s">
        <v>720</v>
      </c>
      <c r="B1210" t="s">
        <v>198</v>
      </c>
      <c r="C1210" t="s">
        <v>272</v>
      </c>
      <c r="D1210" t="s">
        <v>2707</v>
      </c>
      <c r="E1210" t="s">
        <v>2708</v>
      </c>
      <c r="F1210">
        <v>69</v>
      </c>
      <c r="G1210">
        <v>183.08</v>
      </c>
      <c r="H1210">
        <v>191.28</v>
      </c>
    </row>
    <row r="1211" spans="1:8" hidden="1" x14ac:dyDescent="0.3">
      <c r="A1211" t="s">
        <v>720</v>
      </c>
      <c r="B1211" t="s">
        <v>198</v>
      </c>
      <c r="C1211" t="s">
        <v>273</v>
      </c>
      <c r="D1211" t="s">
        <v>2709</v>
      </c>
      <c r="E1211" t="s">
        <v>2708</v>
      </c>
      <c r="F1211">
        <v>44.8</v>
      </c>
      <c r="H1211">
        <v>676.21</v>
      </c>
    </row>
    <row r="1212" spans="1:8" hidden="1" x14ac:dyDescent="0.3">
      <c r="A1212" t="s">
        <v>720</v>
      </c>
      <c r="B1212" t="s">
        <v>198</v>
      </c>
      <c r="C1212" t="s">
        <v>184</v>
      </c>
      <c r="D1212" t="s">
        <v>2710</v>
      </c>
      <c r="E1212" t="s">
        <v>2708</v>
      </c>
      <c r="F1212">
        <v>-150</v>
      </c>
      <c r="G1212">
        <v>-180</v>
      </c>
      <c r="H1212">
        <v>-1.52</v>
      </c>
    </row>
    <row r="1213" spans="1:8" hidden="1" x14ac:dyDescent="0.3">
      <c r="A1213" t="s">
        <v>720</v>
      </c>
      <c r="B1213" t="s">
        <v>198</v>
      </c>
      <c r="C1213" t="s">
        <v>274</v>
      </c>
      <c r="D1213" t="s">
        <v>2711</v>
      </c>
      <c r="E1213" t="s">
        <v>2708</v>
      </c>
      <c r="G1213">
        <v>146</v>
      </c>
    </row>
    <row r="1214" spans="1:8" hidden="1" x14ac:dyDescent="0.3">
      <c r="A1214" t="s">
        <v>720</v>
      </c>
      <c r="B1214" t="s">
        <v>198</v>
      </c>
      <c r="C1214" t="s">
        <v>275</v>
      </c>
      <c r="D1214" t="s">
        <v>2712</v>
      </c>
      <c r="E1214" t="s">
        <v>2708</v>
      </c>
      <c r="G1214">
        <v>135.19</v>
      </c>
      <c r="H1214">
        <v>75.61</v>
      </c>
    </row>
    <row r="1215" spans="1:8" hidden="1" x14ac:dyDescent="0.3">
      <c r="A1215" t="s">
        <v>720</v>
      </c>
      <c r="B1215" t="s">
        <v>198</v>
      </c>
      <c r="C1215" t="s">
        <v>276</v>
      </c>
      <c r="D1215" t="s">
        <v>2713</v>
      </c>
      <c r="E1215" t="s">
        <v>2708</v>
      </c>
      <c r="G1215">
        <v>125</v>
      </c>
    </row>
    <row r="1216" spans="1:8" hidden="1" x14ac:dyDescent="0.3">
      <c r="A1216" t="s">
        <v>720</v>
      </c>
      <c r="B1216" t="s">
        <v>198</v>
      </c>
      <c r="C1216" t="s">
        <v>277</v>
      </c>
      <c r="D1216" t="s">
        <v>2714</v>
      </c>
      <c r="E1216" t="s">
        <v>2708</v>
      </c>
      <c r="F1216">
        <v>0</v>
      </c>
    </row>
    <row r="1217" spans="1:8" hidden="1" x14ac:dyDescent="0.3">
      <c r="A1217" t="s">
        <v>720</v>
      </c>
      <c r="B1217" t="s">
        <v>198</v>
      </c>
      <c r="C1217" t="s">
        <v>302</v>
      </c>
      <c r="D1217" t="s">
        <v>2715</v>
      </c>
      <c r="E1217" t="s">
        <v>2708</v>
      </c>
      <c r="G1217">
        <v>447.85</v>
      </c>
      <c r="H1217">
        <v>19.95</v>
      </c>
    </row>
    <row r="1218" spans="1:8" hidden="1" x14ac:dyDescent="0.3">
      <c r="A1218" t="s">
        <v>720</v>
      </c>
      <c r="B1218" t="s">
        <v>198</v>
      </c>
      <c r="C1218" t="s">
        <v>364</v>
      </c>
      <c r="D1218" t="s">
        <v>2716</v>
      </c>
      <c r="E1218" t="s">
        <v>2708</v>
      </c>
      <c r="F1218">
        <v>34.450000000000003</v>
      </c>
      <c r="G1218">
        <v>103.06</v>
      </c>
      <c r="H1218">
        <v>56.73</v>
      </c>
    </row>
    <row r="1219" spans="1:8" hidden="1" x14ac:dyDescent="0.3">
      <c r="A1219" t="s">
        <v>720</v>
      </c>
      <c r="B1219" t="s">
        <v>198</v>
      </c>
      <c r="C1219" t="s">
        <v>360</v>
      </c>
      <c r="D1219" t="s">
        <v>2717</v>
      </c>
      <c r="E1219" t="s">
        <v>2708</v>
      </c>
      <c r="F1219">
        <v>2130.75</v>
      </c>
      <c r="G1219">
        <v>2521.46</v>
      </c>
      <c r="H1219">
        <v>2449.5</v>
      </c>
    </row>
    <row r="1220" spans="1:8" hidden="1" x14ac:dyDescent="0.3">
      <c r="A1220" t="s">
        <v>720</v>
      </c>
      <c r="B1220" t="s">
        <v>198</v>
      </c>
      <c r="C1220" t="s">
        <v>16</v>
      </c>
      <c r="D1220" t="s">
        <v>620</v>
      </c>
      <c r="E1220" t="s">
        <v>2708</v>
      </c>
      <c r="F1220">
        <v>0</v>
      </c>
      <c r="G1220">
        <v>0</v>
      </c>
      <c r="H1220">
        <v>0</v>
      </c>
    </row>
    <row r="1221" spans="1:8" hidden="1" x14ac:dyDescent="0.3">
      <c r="A1221" t="s">
        <v>720</v>
      </c>
      <c r="B1221" t="s">
        <v>198</v>
      </c>
      <c r="C1221" t="s">
        <v>222</v>
      </c>
      <c r="D1221" t="s">
        <v>2718</v>
      </c>
      <c r="E1221" t="s">
        <v>2719</v>
      </c>
      <c r="H1221">
        <v>1</v>
      </c>
    </row>
    <row r="1222" spans="1:8" hidden="1" x14ac:dyDescent="0.3">
      <c r="A1222" t="s">
        <v>720</v>
      </c>
      <c r="B1222" t="s">
        <v>198</v>
      </c>
      <c r="C1222" t="s">
        <v>54</v>
      </c>
      <c r="D1222" t="s">
        <v>621</v>
      </c>
      <c r="E1222" t="s">
        <v>2719</v>
      </c>
      <c r="F1222">
        <v>1920</v>
      </c>
      <c r="G1222">
        <v>2376</v>
      </c>
      <c r="H1222">
        <v>2178</v>
      </c>
    </row>
    <row r="1223" spans="1:8" hidden="1" x14ac:dyDescent="0.3">
      <c r="A1223" t="s">
        <v>720</v>
      </c>
      <c r="B1223" t="s">
        <v>198</v>
      </c>
      <c r="C1223" t="s">
        <v>337</v>
      </c>
      <c r="D1223" t="s">
        <v>2720</v>
      </c>
      <c r="E1223" t="s">
        <v>2719</v>
      </c>
      <c r="F1223">
        <v>10.28</v>
      </c>
    </row>
    <row r="1224" spans="1:8" hidden="1" x14ac:dyDescent="0.3">
      <c r="A1224" t="s">
        <v>720</v>
      </c>
      <c r="B1224" t="s">
        <v>198</v>
      </c>
      <c r="C1224" t="s">
        <v>282</v>
      </c>
      <c r="D1224" t="s">
        <v>2721</v>
      </c>
      <c r="E1224" t="s">
        <v>2722</v>
      </c>
      <c r="G1224">
        <v>50.96</v>
      </c>
    </row>
    <row r="1225" spans="1:8" hidden="1" x14ac:dyDescent="0.3">
      <c r="A1225" t="s">
        <v>720</v>
      </c>
      <c r="B1225" t="s">
        <v>198</v>
      </c>
      <c r="C1225" t="s">
        <v>20</v>
      </c>
      <c r="D1225" t="s">
        <v>622</v>
      </c>
      <c r="E1225" t="s">
        <v>2722</v>
      </c>
      <c r="F1225">
        <v>0</v>
      </c>
      <c r="G1225">
        <v>0</v>
      </c>
      <c r="H1225">
        <v>0</v>
      </c>
    </row>
    <row r="1226" spans="1:8" hidden="1" x14ac:dyDescent="0.3">
      <c r="A1226" t="s">
        <v>720</v>
      </c>
      <c r="B1226" t="s">
        <v>198</v>
      </c>
      <c r="C1226" t="s">
        <v>22</v>
      </c>
      <c r="D1226" t="s">
        <v>2723</v>
      </c>
      <c r="E1226" t="s">
        <v>2724</v>
      </c>
      <c r="H1226">
        <v>1058.8900000000001</v>
      </c>
    </row>
    <row r="1227" spans="1:8" hidden="1" x14ac:dyDescent="0.3">
      <c r="A1227" t="s">
        <v>720</v>
      </c>
      <c r="B1227" t="s">
        <v>198</v>
      </c>
      <c r="C1227" t="s">
        <v>295</v>
      </c>
      <c r="D1227" t="s">
        <v>2725</v>
      </c>
      <c r="E1227" t="s">
        <v>2726</v>
      </c>
      <c r="H1227">
        <v>749</v>
      </c>
    </row>
    <row r="1228" spans="1:8" hidden="1" x14ac:dyDescent="0.3">
      <c r="A1228" t="s">
        <v>720</v>
      </c>
      <c r="B1228" t="s">
        <v>198</v>
      </c>
      <c r="C1228" t="s">
        <v>296</v>
      </c>
      <c r="D1228" t="s">
        <v>2727</v>
      </c>
      <c r="E1228" t="s">
        <v>2726</v>
      </c>
      <c r="H1228">
        <v>79</v>
      </c>
    </row>
    <row r="1229" spans="1:8" hidden="1" x14ac:dyDescent="0.3">
      <c r="A1229" t="s">
        <v>720</v>
      </c>
      <c r="B1229" t="s">
        <v>198</v>
      </c>
      <c r="C1229" t="s">
        <v>174</v>
      </c>
      <c r="D1229" t="s">
        <v>2728</v>
      </c>
      <c r="E1229" t="s">
        <v>2726</v>
      </c>
      <c r="G1229">
        <v>15</v>
      </c>
    </row>
    <row r="1230" spans="1:8" hidden="1" x14ac:dyDescent="0.3">
      <c r="A1230" t="s">
        <v>720</v>
      </c>
      <c r="B1230" t="s">
        <v>198</v>
      </c>
      <c r="C1230" t="s">
        <v>28</v>
      </c>
      <c r="D1230" t="s">
        <v>623</v>
      </c>
      <c r="E1230" t="s">
        <v>2726</v>
      </c>
      <c r="F1230">
        <v>0</v>
      </c>
      <c r="G1230">
        <v>0</v>
      </c>
      <c r="H1230">
        <v>0</v>
      </c>
    </row>
    <row r="1231" spans="1:8" hidden="1" x14ac:dyDescent="0.3">
      <c r="A1231" t="s">
        <v>720</v>
      </c>
      <c r="B1231" t="s">
        <v>200</v>
      </c>
      <c r="C1231" t="s">
        <v>203</v>
      </c>
      <c r="D1231" t="s">
        <v>2729</v>
      </c>
      <c r="E1231" t="s">
        <v>2730</v>
      </c>
      <c r="F1231">
        <v>619.1</v>
      </c>
    </row>
    <row r="1232" spans="1:8" hidden="1" x14ac:dyDescent="0.3">
      <c r="A1232" t="s">
        <v>720</v>
      </c>
      <c r="B1232" t="s">
        <v>200</v>
      </c>
      <c r="C1232" t="s">
        <v>206</v>
      </c>
      <c r="D1232" t="s">
        <v>2731</v>
      </c>
      <c r="E1232" t="s">
        <v>2730</v>
      </c>
      <c r="F1232">
        <v>9.5</v>
      </c>
    </row>
    <row r="1233" spans="1:8" hidden="1" x14ac:dyDescent="0.3">
      <c r="A1233" t="s">
        <v>720</v>
      </c>
      <c r="B1233" t="s">
        <v>200</v>
      </c>
      <c r="C1233" t="s">
        <v>207</v>
      </c>
      <c r="D1233" t="s">
        <v>2732</v>
      </c>
      <c r="E1233" t="s">
        <v>2730</v>
      </c>
      <c r="F1233">
        <v>144.80000000000001</v>
      </c>
    </row>
    <row r="1234" spans="1:8" hidden="1" x14ac:dyDescent="0.3">
      <c r="A1234" t="s">
        <v>720</v>
      </c>
      <c r="B1234" t="s">
        <v>200</v>
      </c>
      <c r="C1234" t="s">
        <v>208</v>
      </c>
      <c r="D1234" t="s">
        <v>2733</v>
      </c>
      <c r="E1234" t="s">
        <v>2730</v>
      </c>
      <c r="F1234">
        <v>35</v>
      </c>
    </row>
    <row r="1235" spans="1:8" hidden="1" x14ac:dyDescent="0.3">
      <c r="A1235" t="s">
        <v>720</v>
      </c>
      <c r="B1235" t="s">
        <v>200</v>
      </c>
      <c r="C1235" t="s">
        <v>268</v>
      </c>
      <c r="D1235" t="s">
        <v>2734</v>
      </c>
      <c r="E1235" t="s">
        <v>2730</v>
      </c>
      <c r="F1235">
        <v>967.6</v>
      </c>
    </row>
    <row r="1236" spans="1:8" hidden="1" x14ac:dyDescent="0.3">
      <c r="A1236" t="s">
        <v>720</v>
      </c>
      <c r="B1236" t="s">
        <v>200</v>
      </c>
      <c r="C1236" t="s">
        <v>269</v>
      </c>
      <c r="D1236" t="s">
        <v>2735</v>
      </c>
      <c r="E1236" t="s">
        <v>2730</v>
      </c>
      <c r="F1236">
        <v>100</v>
      </c>
    </row>
    <row r="1237" spans="1:8" x14ac:dyDescent="0.3">
      <c r="A1237" t="s">
        <v>720</v>
      </c>
      <c r="B1237" t="s">
        <v>200</v>
      </c>
      <c r="C1237" t="s">
        <v>73</v>
      </c>
      <c r="D1237" t="s">
        <v>2736</v>
      </c>
      <c r="E1237" t="s">
        <v>2730</v>
      </c>
      <c r="F1237">
        <v>0</v>
      </c>
    </row>
    <row r="1238" spans="1:8" hidden="1" x14ac:dyDescent="0.3">
      <c r="A1238" t="s">
        <v>720</v>
      </c>
      <c r="B1238" t="s">
        <v>200</v>
      </c>
      <c r="C1238" t="s">
        <v>154</v>
      </c>
      <c r="D1238" t="s">
        <v>624</v>
      </c>
      <c r="E1238" t="s">
        <v>2737</v>
      </c>
      <c r="F1238">
        <v>16000</v>
      </c>
      <c r="G1238">
        <v>0</v>
      </c>
      <c r="H1238">
        <v>1500</v>
      </c>
    </row>
    <row r="1239" spans="1:8" hidden="1" x14ac:dyDescent="0.3">
      <c r="A1239" t="s">
        <v>720</v>
      </c>
      <c r="B1239" t="s">
        <v>200</v>
      </c>
      <c r="C1239" t="s">
        <v>270</v>
      </c>
      <c r="D1239" t="s">
        <v>2738</v>
      </c>
      <c r="E1239" t="s">
        <v>2737</v>
      </c>
      <c r="F1239">
        <v>3036</v>
      </c>
    </row>
    <row r="1240" spans="1:8" hidden="1" x14ac:dyDescent="0.3">
      <c r="A1240" t="s">
        <v>720</v>
      </c>
      <c r="B1240" t="s">
        <v>200</v>
      </c>
      <c r="C1240" t="s">
        <v>275</v>
      </c>
      <c r="D1240" t="s">
        <v>2739</v>
      </c>
      <c r="E1240" t="s">
        <v>2740</v>
      </c>
      <c r="F1240">
        <v>193.87</v>
      </c>
    </row>
    <row r="1241" spans="1:8" hidden="1" x14ac:dyDescent="0.3">
      <c r="A1241" t="s">
        <v>720</v>
      </c>
      <c r="B1241" t="s">
        <v>200</v>
      </c>
      <c r="C1241" t="s">
        <v>277</v>
      </c>
      <c r="D1241" t="s">
        <v>2741</v>
      </c>
      <c r="E1241" t="s">
        <v>2740</v>
      </c>
      <c r="F1241">
        <v>-12</v>
      </c>
    </row>
    <row r="1242" spans="1:8" hidden="1" x14ac:dyDescent="0.3">
      <c r="A1242" t="s">
        <v>720</v>
      </c>
      <c r="B1242" t="s">
        <v>200</v>
      </c>
      <c r="C1242" t="s">
        <v>302</v>
      </c>
      <c r="D1242" t="s">
        <v>2742</v>
      </c>
      <c r="E1242" t="s">
        <v>2740</v>
      </c>
      <c r="G1242">
        <v>59.79</v>
      </c>
    </row>
    <row r="1243" spans="1:8" hidden="1" x14ac:dyDescent="0.3">
      <c r="A1243" t="s">
        <v>720</v>
      </c>
      <c r="B1243" t="s">
        <v>200</v>
      </c>
      <c r="C1243" t="s">
        <v>364</v>
      </c>
      <c r="D1243" t="s">
        <v>2743</v>
      </c>
      <c r="E1243" t="s">
        <v>2740</v>
      </c>
      <c r="F1243">
        <v>51.35</v>
      </c>
      <c r="H1243">
        <v>48.35</v>
      </c>
    </row>
    <row r="1244" spans="1:8" hidden="1" x14ac:dyDescent="0.3">
      <c r="A1244" t="s">
        <v>720</v>
      </c>
      <c r="B1244" t="s">
        <v>200</v>
      </c>
      <c r="C1244" t="s">
        <v>360</v>
      </c>
      <c r="D1244" t="s">
        <v>2744</v>
      </c>
      <c r="E1244" t="s">
        <v>2740</v>
      </c>
      <c r="F1244">
        <v>1216.7</v>
      </c>
      <c r="H1244">
        <v>161.18</v>
      </c>
    </row>
    <row r="1245" spans="1:8" hidden="1" x14ac:dyDescent="0.3">
      <c r="A1245" t="s">
        <v>720</v>
      </c>
      <c r="B1245" t="s">
        <v>200</v>
      </c>
      <c r="C1245" t="s">
        <v>16</v>
      </c>
      <c r="D1245" t="s">
        <v>625</v>
      </c>
      <c r="E1245" t="s">
        <v>2740</v>
      </c>
      <c r="F1245">
        <v>0</v>
      </c>
      <c r="G1245">
        <v>0</v>
      </c>
      <c r="H1245">
        <v>0</v>
      </c>
    </row>
    <row r="1246" spans="1:8" hidden="1" x14ac:dyDescent="0.3">
      <c r="A1246" t="s">
        <v>720</v>
      </c>
      <c r="B1246" t="s">
        <v>200</v>
      </c>
      <c r="C1246" t="s">
        <v>222</v>
      </c>
      <c r="D1246" t="s">
        <v>2745</v>
      </c>
      <c r="E1246" t="s">
        <v>2746</v>
      </c>
      <c r="F1246">
        <v>101.75</v>
      </c>
    </row>
    <row r="1247" spans="1:8" hidden="1" x14ac:dyDescent="0.3">
      <c r="A1247" t="s">
        <v>720</v>
      </c>
      <c r="B1247" t="s">
        <v>200</v>
      </c>
      <c r="C1247" t="s">
        <v>303</v>
      </c>
      <c r="D1247" t="s">
        <v>2747</v>
      </c>
      <c r="E1247" t="s">
        <v>2746</v>
      </c>
      <c r="F1247">
        <v>155.5</v>
      </c>
    </row>
    <row r="1248" spans="1:8" hidden="1" x14ac:dyDescent="0.3">
      <c r="A1248" t="s">
        <v>720</v>
      </c>
      <c r="B1248" t="s">
        <v>200</v>
      </c>
      <c r="C1248" t="s">
        <v>18</v>
      </c>
      <c r="D1248" t="s">
        <v>626</v>
      </c>
      <c r="E1248" t="s">
        <v>2746</v>
      </c>
      <c r="F1248">
        <v>0</v>
      </c>
      <c r="G1248">
        <v>0</v>
      </c>
      <c r="H1248">
        <v>0</v>
      </c>
    </row>
    <row r="1249" spans="1:8" hidden="1" x14ac:dyDescent="0.3">
      <c r="A1249" t="s">
        <v>720</v>
      </c>
      <c r="B1249" t="s">
        <v>200</v>
      </c>
      <c r="C1249" t="s">
        <v>54</v>
      </c>
      <c r="D1249" t="s">
        <v>2748</v>
      </c>
      <c r="E1249" t="s">
        <v>2746</v>
      </c>
      <c r="F1249">
        <v>384</v>
      </c>
      <c r="G1249">
        <v>396</v>
      </c>
      <c r="H1249">
        <v>363</v>
      </c>
    </row>
    <row r="1250" spans="1:8" hidden="1" x14ac:dyDescent="0.3">
      <c r="A1250" t="s">
        <v>720</v>
      </c>
      <c r="B1250" t="s">
        <v>200</v>
      </c>
      <c r="C1250" t="s">
        <v>337</v>
      </c>
      <c r="D1250" t="s">
        <v>2749</v>
      </c>
      <c r="E1250" t="s">
        <v>2746</v>
      </c>
      <c r="F1250">
        <v>34.299999999999997</v>
      </c>
    </row>
    <row r="1251" spans="1:8" hidden="1" x14ac:dyDescent="0.3">
      <c r="A1251" t="s">
        <v>720</v>
      </c>
      <c r="B1251" t="s">
        <v>200</v>
      </c>
      <c r="C1251" t="s">
        <v>281</v>
      </c>
      <c r="D1251" t="s">
        <v>2750</v>
      </c>
      <c r="E1251" t="s">
        <v>2751</v>
      </c>
      <c r="F1251">
        <v>33.54</v>
      </c>
      <c r="G1251">
        <v>221.57</v>
      </c>
      <c r="H1251">
        <v>63.71</v>
      </c>
    </row>
    <row r="1252" spans="1:8" hidden="1" x14ac:dyDescent="0.3">
      <c r="A1252" t="s">
        <v>720</v>
      </c>
      <c r="B1252" t="s">
        <v>200</v>
      </c>
      <c r="C1252" t="s">
        <v>282</v>
      </c>
      <c r="D1252" t="s">
        <v>2752</v>
      </c>
      <c r="E1252" t="s">
        <v>2751</v>
      </c>
      <c r="F1252">
        <v>231.29</v>
      </c>
      <c r="G1252">
        <v>54</v>
      </c>
      <c r="H1252">
        <v>247.38</v>
      </c>
    </row>
    <row r="1253" spans="1:8" hidden="1" x14ac:dyDescent="0.3">
      <c r="A1253" t="s">
        <v>720</v>
      </c>
      <c r="B1253" t="s">
        <v>200</v>
      </c>
      <c r="C1253" t="s">
        <v>283</v>
      </c>
      <c r="D1253" t="s">
        <v>2753</v>
      </c>
      <c r="E1253" t="s">
        <v>2751</v>
      </c>
      <c r="H1253">
        <v>8.5</v>
      </c>
    </row>
    <row r="1254" spans="1:8" hidden="1" x14ac:dyDescent="0.3">
      <c r="A1254" t="s">
        <v>720</v>
      </c>
      <c r="B1254" t="s">
        <v>200</v>
      </c>
      <c r="C1254" t="s">
        <v>284</v>
      </c>
      <c r="D1254" t="s">
        <v>2754</v>
      </c>
      <c r="E1254" t="s">
        <v>2751</v>
      </c>
      <c r="G1254">
        <v>103.65</v>
      </c>
    </row>
    <row r="1255" spans="1:8" hidden="1" x14ac:dyDescent="0.3">
      <c r="A1255" t="s">
        <v>720</v>
      </c>
      <c r="B1255" t="s">
        <v>200</v>
      </c>
      <c r="C1255" t="s">
        <v>285</v>
      </c>
      <c r="D1255" t="s">
        <v>2755</v>
      </c>
      <c r="E1255" t="s">
        <v>2751</v>
      </c>
      <c r="G1255">
        <v>404.55</v>
      </c>
    </row>
    <row r="1256" spans="1:8" hidden="1" x14ac:dyDescent="0.3">
      <c r="A1256" t="s">
        <v>720</v>
      </c>
      <c r="B1256" t="s">
        <v>200</v>
      </c>
      <c r="C1256" t="s">
        <v>286</v>
      </c>
      <c r="D1256" t="s">
        <v>2756</v>
      </c>
      <c r="E1256" t="s">
        <v>2751</v>
      </c>
      <c r="F1256">
        <v>3686.3</v>
      </c>
      <c r="G1256">
        <v>2860.4</v>
      </c>
      <c r="H1256">
        <v>871.89</v>
      </c>
    </row>
    <row r="1257" spans="1:8" hidden="1" x14ac:dyDescent="0.3">
      <c r="A1257" t="s">
        <v>720</v>
      </c>
      <c r="B1257" t="s">
        <v>200</v>
      </c>
      <c r="C1257" t="s">
        <v>287</v>
      </c>
      <c r="D1257" t="s">
        <v>2757</v>
      </c>
      <c r="E1257" t="s">
        <v>2751</v>
      </c>
      <c r="F1257">
        <v>311</v>
      </c>
      <c r="G1257">
        <v>394.2</v>
      </c>
      <c r="H1257">
        <v>161</v>
      </c>
    </row>
    <row r="1258" spans="1:8" hidden="1" x14ac:dyDescent="0.3">
      <c r="A1258" t="s">
        <v>720</v>
      </c>
      <c r="B1258" t="s">
        <v>200</v>
      </c>
      <c r="C1258" t="s">
        <v>289</v>
      </c>
      <c r="D1258" t="s">
        <v>2758</v>
      </c>
      <c r="E1258" t="s">
        <v>2751</v>
      </c>
      <c r="F1258">
        <v>1771.82</v>
      </c>
      <c r="G1258">
        <v>3128.83</v>
      </c>
      <c r="H1258">
        <v>1717.29</v>
      </c>
    </row>
    <row r="1259" spans="1:8" hidden="1" x14ac:dyDescent="0.3">
      <c r="A1259" t="s">
        <v>720</v>
      </c>
      <c r="B1259" t="s">
        <v>200</v>
      </c>
      <c r="C1259" t="s">
        <v>20</v>
      </c>
      <c r="D1259" t="s">
        <v>627</v>
      </c>
      <c r="E1259" t="s">
        <v>2751</v>
      </c>
      <c r="F1259">
        <v>0</v>
      </c>
      <c r="G1259">
        <v>0</v>
      </c>
      <c r="H1259">
        <v>0</v>
      </c>
    </row>
    <row r="1260" spans="1:8" hidden="1" x14ac:dyDescent="0.3">
      <c r="A1260" t="s">
        <v>720</v>
      </c>
      <c r="B1260" t="s">
        <v>200</v>
      </c>
      <c r="C1260" t="s">
        <v>158</v>
      </c>
      <c r="D1260" t="s">
        <v>2759</v>
      </c>
      <c r="E1260" t="s">
        <v>2760</v>
      </c>
      <c r="F1260">
        <v>2840</v>
      </c>
      <c r="G1260">
        <v>2940</v>
      </c>
      <c r="H1260">
        <v>9940</v>
      </c>
    </row>
    <row r="1261" spans="1:8" hidden="1" x14ac:dyDescent="0.3">
      <c r="A1261" t="s">
        <v>720</v>
      </c>
      <c r="B1261" t="s">
        <v>200</v>
      </c>
      <c r="C1261" t="s">
        <v>296</v>
      </c>
      <c r="D1261" t="s">
        <v>2761</v>
      </c>
      <c r="E1261" t="s">
        <v>2760</v>
      </c>
      <c r="F1261">
        <v>1000</v>
      </c>
      <c r="H1261">
        <v>350</v>
      </c>
    </row>
    <row r="1262" spans="1:8" hidden="1" x14ac:dyDescent="0.3">
      <c r="A1262" t="s">
        <v>720</v>
      </c>
      <c r="B1262" t="s">
        <v>200</v>
      </c>
      <c r="C1262" t="s">
        <v>298</v>
      </c>
      <c r="D1262" t="s">
        <v>2762</v>
      </c>
      <c r="E1262" t="s">
        <v>2760</v>
      </c>
      <c r="F1262">
        <v>2205.65</v>
      </c>
      <c r="G1262">
        <v>3270</v>
      </c>
      <c r="H1262">
        <v>2395</v>
      </c>
    </row>
    <row r="1263" spans="1:8" hidden="1" x14ac:dyDescent="0.3">
      <c r="A1263" t="s">
        <v>720</v>
      </c>
      <c r="B1263" t="s">
        <v>200</v>
      </c>
      <c r="C1263" t="s">
        <v>28</v>
      </c>
      <c r="D1263" t="s">
        <v>628</v>
      </c>
      <c r="E1263" t="s">
        <v>2760</v>
      </c>
      <c r="F1263">
        <v>0</v>
      </c>
      <c r="G1263">
        <v>0</v>
      </c>
      <c r="H1263">
        <v>0</v>
      </c>
    </row>
    <row r="1264" spans="1:8" hidden="1" x14ac:dyDescent="0.3">
      <c r="A1264" t="s">
        <v>720</v>
      </c>
      <c r="B1264" t="s">
        <v>211</v>
      </c>
      <c r="C1264" t="s">
        <v>203</v>
      </c>
      <c r="D1264" t="s">
        <v>2763</v>
      </c>
      <c r="E1264" t="s">
        <v>2764</v>
      </c>
      <c r="F1264">
        <v>2960.97</v>
      </c>
      <c r="G1264">
        <v>2983.88</v>
      </c>
      <c r="H1264">
        <v>3047.53</v>
      </c>
    </row>
    <row r="1265" spans="1:8" hidden="1" x14ac:dyDescent="0.3">
      <c r="A1265" t="s">
        <v>720</v>
      </c>
      <c r="B1265" t="s">
        <v>211</v>
      </c>
      <c r="C1265" t="s">
        <v>205</v>
      </c>
      <c r="D1265" t="s">
        <v>2765</v>
      </c>
      <c r="E1265" t="s">
        <v>2764</v>
      </c>
      <c r="F1265">
        <v>7588.78</v>
      </c>
      <c r="G1265">
        <v>7588.81</v>
      </c>
      <c r="H1265">
        <v>7588.8</v>
      </c>
    </row>
    <row r="1266" spans="1:8" hidden="1" x14ac:dyDescent="0.3">
      <c r="A1266" t="s">
        <v>720</v>
      </c>
      <c r="B1266" t="s">
        <v>211</v>
      </c>
      <c r="C1266" t="s">
        <v>206</v>
      </c>
      <c r="D1266" t="s">
        <v>2766</v>
      </c>
      <c r="E1266" t="s">
        <v>2764</v>
      </c>
      <c r="F1266">
        <v>45.709999999999994</v>
      </c>
      <c r="G1266">
        <v>46.05</v>
      </c>
      <c r="H1266">
        <v>177.1</v>
      </c>
    </row>
    <row r="1267" spans="1:8" hidden="1" x14ac:dyDescent="0.3">
      <c r="A1267" t="s">
        <v>720</v>
      </c>
      <c r="B1267" t="s">
        <v>211</v>
      </c>
      <c r="C1267" t="s">
        <v>207</v>
      </c>
      <c r="D1267" t="s">
        <v>2767</v>
      </c>
      <c r="E1267" t="s">
        <v>2764</v>
      </c>
      <c r="F1267">
        <v>692.45</v>
      </c>
      <c r="G1267">
        <v>697.83</v>
      </c>
      <c r="H1267">
        <v>712.73</v>
      </c>
    </row>
    <row r="1268" spans="1:8" hidden="1" x14ac:dyDescent="0.3">
      <c r="A1268" t="s">
        <v>720</v>
      </c>
      <c r="B1268" t="s">
        <v>211</v>
      </c>
      <c r="C1268" t="s">
        <v>208</v>
      </c>
      <c r="D1268" t="s">
        <v>2768</v>
      </c>
      <c r="E1268" t="s">
        <v>2764</v>
      </c>
      <c r="F1268">
        <v>172.38</v>
      </c>
      <c r="G1268">
        <v>210.06</v>
      </c>
      <c r="H1268">
        <v>123.83</v>
      </c>
    </row>
    <row r="1269" spans="1:8" hidden="1" x14ac:dyDescent="0.3">
      <c r="A1269" t="s">
        <v>720</v>
      </c>
      <c r="B1269" t="s">
        <v>211</v>
      </c>
      <c r="C1269" t="s">
        <v>268</v>
      </c>
      <c r="D1269" t="s">
        <v>2769</v>
      </c>
      <c r="E1269" t="s">
        <v>2764</v>
      </c>
      <c r="F1269">
        <v>4653.04</v>
      </c>
      <c r="G1269">
        <v>4691.8100000000004</v>
      </c>
      <c r="H1269">
        <v>4793.5600000000004</v>
      </c>
    </row>
    <row r="1270" spans="1:8" hidden="1" x14ac:dyDescent="0.3">
      <c r="A1270" t="s">
        <v>720</v>
      </c>
      <c r="B1270" t="s">
        <v>211</v>
      </c>
      <c r="C1270" t="s">
        <v>269</v>
      </c>
      <c r="D1270" t="s">
        <v>2770</v>
      </c>
      <c r="E1270" t="s">
        <v>2764</v>
      </c>
      <c r="F1270">
        <v>480.88</v>
      </c>
      <c r="G1270">
        <v>484.95</v>
      </c>
      <c r="H1270">
        <v>495.4</v>
      </c>
    </row>
    <row r="1271" spans="1:8" x14ac:dyDescent="0.3">
      <c r="A1271" t="s">
        <v>720</v>
      </c>
      <c r="B1271" t="s">
        <v>211</v>
      </c>
      <c r="C1271" t="s">
        <v>73</v>
      </c>
      <c r="D1271" t="s">
        <v>2771</v>
      </c>
      <c r="E1271" t="s">
        <v>2764</v>
      </c>
      <c r="F1271">
        <v>0</v>
      </c>
    </row>
    <row r="1272" spans="1:8" hidden="1" x14ac:dyDescent="0.3">
      <c r="A1272" t="s">
        <v>720</v>
      </c>
      <c r="B1272" t="s">
        <v>211</v>
      </c>
      <c r="C1272" t="s">
        <v>270</v>
      </c>
      <c r="D1272" t="s">
        <v>2772</v>
      </c>
      <c r="E1272" t="s">
        <v>2773</v>
      </c>
      <c r="F1272">
        <v>400</v>
      </c>
    </row>
    <row r="1273" spans="1:8" hidden="1" x14ac:dyDescent="0.3">
      <c r="A1273" t="s">
        <v>720</v>
      </c>
      <c r="B1273" t="s">
        <v>211</v>
      </c>
      <c r="C1273" t="s">
        <v>352</v>
      </c>
      <c r="D1273" t="s">
        <v>2774</v>
      </c>
      <c r="E1273" t="s">
        <v>2775</v>
      </c>
      <c r="H1273">
        <v>51.98</v>
      </c>
    </row>
    <row r="1274" spans="1:8" hidden="1" x14ac:dyDescent="0.3">
      <c r="A1274" t="s">
        <v>720</v>
      </c>
      <c r="B1274" t="s">
        <v>211</v>
      </c>
      <c r="C1274" t="s">
        <v>273</v>
      </c>
      <c r="D1274" t="s">
        <v>2776</v>
      </c>
      <c r="E1274" t="s">
        <v>2775</v>
      </c>
      <c r="F1274">
        <v>501.87</v>
      </c>
    </row>
    <row r="1275" spans="1:8" hidden="1" x14ac:dyDescent="0.3">
      <c r="A1275" t="s">
        <v>720</v>
      </c>
      <c r="B1275" t="s">
        <v>211</v>
      </c>
      <c r="C1275" t="s">
        <v>184</v>
      </c>
      <c r="D1275" t="s">
        <v>2777</v>
      </c>
      <c r="E1275" t="s">
        <v>2775</v>
      </c>
      <c r="G1275">
        <v>20.399999999999999</v>
      </c>
    </row>
    <row r="1276" spans="1:8" hidden="1" x14ac:dyDescent="0.3">
      <c r="A1276" t="s">
        <v>720</v>
      </c>
      <c r="B1276" t="s">
        <v>211</v>
      </c>
      <c r="C1276" t="s">
        <v>333</v>
      </c>
      <c r="D1276" t="s">
        <v>2778</v>
      </c>
      <c r="E1276" t="s">
        <v>2775</v>
      </c>
      <c r="F1276">
        <v>86.95</v>
      </c>
    </row>
    <row r="1277" spans="1:8" hidden="1" x14ac:dyDescent="0.3">
      <c r="A1277" t="s">
        <v>720</v>
      </c>
      <c r="B1277" t="s">
        <v>211</v>
      </c>
      <c r="C1277" t="s">
        <v>275</v>
      </c>
      <c r="D1277" t="s">
        <v>2779</v>
      </c>
      <c r="E1277" t="s">
        <v>2775</v>
      </c>
      <c r="F1277">
        <v>11.43</v>
      </c>
    </row>
    <row r="1278" spans="1:8" hidden="1" x14ac:dyDescent="0.3">
      <c r="A1278" t="s">
        <v>720</v>
      </c>
      <c r="B1278" t="s">
        <v>211</v>
      </c>
      <c r="C1278" t="s">
        <v>310</v>
      </c>
      <c r="D1278" t="s">
        <v>2780</v>
      </c>
      <c r="E1278" t="s">
        <v>2775</v>
      </c>
      <c r="H1278">
        <v>251.88</v>
      </c>
    </row>
    <row r="1279" spans="1:8" hidden="1" x14ac:dyDescent="0.3">
      <c r="A1279" t="s">
        <v>720</v>
      </c>
      <c r="B1279" t="s">
        <v>211</v>
      </c>
      <c r="C1279" t="s">
        <v>277</v>
      </c>
      <c r="D1279" t="s">
        <v>2781</v>
      </c>
      <c r="E1279" t="s">
        <v>2775</v>
      </c>
      <c r="G1279">
        <v>-18.079999999999998</v>
      </c>
    </row>
    <row r="1280" spans="1:8" hidden="1" x14ac:dyDescent="0.3">
      <c r="A1280" t="s">
        <v>720</v>
      </c>
      <c r="B1280" t="s">
        <v>211</v>
      </c>
      <c r="C1280" t="s">
        <v>302</v>
      </c>
      <c r="D1280" t="s">
        <v>2782</v>
      </c>
      <c r="E1280" t="s">
        <v>2775</v>
      </c>
      <c r="F1280">
        <v>216.1</v>
      </c>
      <c r="G1280">
        <v>97.04</v>
      </c>
      <c r="H1280">
        <v>45.95</v>
      </c>
    </row>
    <row r="1281" spans="1:8" hidden="1" x14ac:dyDescent="0.3">
      <c r="A1281" t="s">
        <v>720</v>
      </c>
      <c r="B1281" t="s">
        <v>211</v>
      </c>
      <c r="C1281" t="s">
        <v>364</v>
      </c>
      <c r="D1281" t="s">
        <v>2783</v>
      </c>
      <c r="E1281" t="s">
        <v>2775</v>
      </c>
      <c r="F1281">
        <v>314.2</v>
      </c>
      <c r="G1281">
        <v>478.2</v>
      </c>
      <c r="H1281">
        <v>549.71</v>
      </c>
    </row>
    <row r="1282" spans="1:8" hidden="1" x14ac:dyDescent="0.3">
      <c r="A1282" t="s">
        <v>720</v>
      </c>
      <c r="B1282" t="s">
        <v>211</v>
      </c>
      <c r="C1282" t="s">
        <v>360</v>
      </c>
      <c r="D1282" t="s">
        <v>2784</v>
      </c>
      <c r="E1282" t="s">
        <v>2775</v>
      </c>
      <c r="F1282">
        <v>489.92</v>
      </c>
      <c r="G1282">
        <v>344.12</v>
      </c>
      <c r="H1282">
        <v>179.8</v>
      </c>
    </row>
    <row r="1283" spans="1:8" hidden="1" x14ac:dyDescent="0.3">
      <c r="A1283" t="s">
        <v>720</v>
      </c>
      <c r="B1283" t="s">
        <v>211</v>
      </c>
      <c r="C1283" t="s">
        <v>16</v>
      </c>
      <c r="D1283" t="s">
        <v>638</v>
      </c>
      <c r="E1283" t="s">
        <v>2775</v>
      </c>
      <c r="F1283">
        <v>0</v>
      </c>
      <c r="G1283">
        <v>0</v>
      </c>
      <c r="H1283">
        <v>0</v>
      </c>
    </row>
    <row r="1284" spans="1:8" hidden="1" x14ac:dyDescent="0.3">
      <c r="A1284" t="s">
        <v>720</v>
      </c>
      <c r="B1284" t="s">
        <v>211</v>
      </c>
      <c r="C1284" t="s">
        <v>222</v>
      </c>
      <c r="D1284" t="s">
        <v>2785</v>
      </c>
      <c r="E1284" t="s">
        <v>2786</v>
      </c>
      <c r="F1284">
        <v>21.4</v>
      </c>
      <c r="G1284">
        <v>20.3</v>
      </c>
      <c r="H1284">
        <v>55.6</v>
      </c>
    </row>
    <row r="1285" spans="1:8" hidden="1" x14ac:dyDescent="0.3">
      <c r="A1285" t="s">
        <v>720</v>
      </c>
      <c r="B1285" t="s">
        <v>211</v>
      </c>
      <c r="C1285" t="s">
        <v>18</v>
      </c>
      <c r="D1285" t="s">
        <v>639</v>
      </c>
      <c r="E1285" t="s">
        <v>2786</v>
      </c>
      <c r="F1285">
        <v>0</v>
      </c>
      <c r="G1285">
        <v>0</v>
      </c>
      <c r="H1285">
        <v>0</v>
      </c>
    </row>
    <row r="1286" spans="1:8" hidden="1" x14ac:dyDescent="0.3">
      <c r="A1286" t="s">
        <v>720</v>
      </c>
      <c r="B1286" t="s">
        <v>211</v>
      </c>
      <c r="C1286" t="s">
        <v>54</v>
      </c>
      <c r="D1286" t="s">
        <v>2787</v>
      </c>
      <c r="E1286" t="s">
        <v>2786</v>
      </c>
      <c r="F1286">
        <v>1152</v>
      </c>
      <c r="G1286">
        <v>1188</v>
      </c>
      <c r="H1286">
        <v>1089</v>
      </c>
    </row>
    <row r="1287" spans="1:8" hidden="1" x14ac:dyDescent="0.3">
      <c r="A1287" t="s">
        <v>720</v>
      </c>
      <c r="B1287" t="s">
        <v>211</v>
      </c>
      <c r="C1287" t="s">
        <v>337</v>
      </c>
      <c r="D1287" t="s">
        <v>2788</v>
      </c>
      <c r="E1287" t="s">
        <v>2786</v>
      </c>
      <c r="F1287">
        <v>2.95</v>
      </c>
    </row>
    <row r="1288" spans="1:8" hidden="1" x14ac:dyDescent="0.3">
      <c r="A1288" t="s">
        <v>720</v>
      </c>
      <c r="B1288" t="s">
        <v>211</v>
      </c>
      <c r="C1288" t="s">
        <v>281</v>
      </c>
      <c r="D1288" t="s">
        <v>2789</v>
      </c>
      <c r="E1288" t="s">
        <v>2790</v>
      </c>
      <c r="F1288">
        <v>31.39</v>
      </c>
      <c r="G1288">
        <v>136.24</v>
      </c>
    </row>
    <row r="1289" spans="1:8" hidden="1" x14ac:dyDescent="0.3">
      <c r="A1289" t="s">
        <v>720</v>
      </c>
      <c r="B1289" t="s">
        <v>211</v>
      </c>
      <c r="C1289" t="s">
        <v>282</v>
      </c>
      <c r="D1289" t="s">
        <v>2791</v>
      </c>
      <c r="E1289" t="s">
        <v>2790</v>
      </c>
      <c r="F1289">
        <v>190.18</v>
      </c>
      <c r="G1289">
        <v>46</v>
      </c>
      <c r="H1289">
        <v>102.49</v>
      </c>
    </row>
    <row r="1290" spans="1:8" hidden="1" x14ac:dyDescent="0.3">
      <c r="A1290" t="s">
        <v>720</v>
      </c>
      <c r="B1290" t="s">
        <v>211</v>
      </c>
      <c r="C1290" t="s">
        <v>283</v>
      </c>
      <c r="D1290" t="s">
        <v>2792</v>
      </c>
      <c r="E1290" t="s">
        <v>2790</v>
      </c>
      <c r="F1290">
        <v>0</v>
      </c>
    </row>
    <row r="1291" spans="1:8" hidden="1" x14ac:dyDescent="0.3">
      <c r="A1291" t="s">
        <v>720</v>
      </c>
      <c r="B1291" t="s">
        <v>211</v>
      </c>
      <c r="C1291" t="s">
        <v>284</v>
      </c>
      <c r="D1291" t="s">
        <v>2793</v>
      </c>
      <c r="E1291" t="s">
        <v>2790</v>
      </c>
      <c r="F1291">
        <v>0</v>
      </c>
      <c r="G1291">
        <v>365.66</v>
      </c>
      <c r="H1291">
        <v>183.76</v>
      </c>
    </row>
    <row r="1292" spans="1:8" hidden="1" x14ac:dyDescent="0.3">
      <c r="A1292" t="s">
        <v>720</v>
      </c>
      <c r="B1292" t="s">
        <v>211</v>
      </c>
      <c r="C1292" t="s">
        <v>286</v>
      </c>
      <c r="D1292" t="s">
        <v>2794</v>
      </c>
      <c r="E1292" t="s">
        <v>2790</v>
      </c>
      <c r="F1292">
        <v>327.52</v>
      </c>
    </row>
    <row r="1293" spans="1:8" hidden="1" x14ac:dyDescent="0.3">
      <c r="A1293" t="s">
        <v>720</v>
      </c>
      <c r="B1293" t="s">
        <v>211</v>
      </c>
      <c r="C1293" t="s">
        <v>287</v>
      </c>
      <c r="D1293" t="s">
        <v>2795</v>
      </c>
      <c r="E1293" t="s">
        <v>2790</v>
      </c>
      <c r="F1293">
        <v>0</v>
      </c>
    </row>
    <row r="1294" spans="1:8" hidden="1" x14ac:dyDescent="0.3">
      <c r="A1294" t="s">
        <v>720</v>
      </c>
      <c r="B1294" t="s">
        <v>211</v>
      </c>
      <c r="C1294" t="s">
        <v>289</v>
      </c>
      <c r="D1294" t="s">
        <v>2796</v>
      </c>
      <c r="E1294" t="s">
        <v>2790</v>
      </c>
      <c r="F1294">
        <v>0</v>
      </c>
    </row>
    <row r="1295" spans="1:8" hidden="1" x14ac:dyDescent="0.3">
      <c r="A1295" t="s">
        <v>720</v>
      </c>
      <c r="B1295" t="s">
        <v>211</v>
      </c>
      <c r="C1295" t="s">
        <v>20</v>
      </c>
      <c r="D1295" t="s">
        <v>640</v>
      </c>
      <c r="E1295" t="s">
        <v>2790</v>
      </c>
      <c r="F1295">
        <v>0</v>
      </c>
      <c r="G1295">
        <v>0</v>
      </c>
      <c r="H1295">
        <v>0</v>
      </c>
    </row>
    <row r="1296" spans="1:8" hidden="1" x14ac:dyDescent="0.3">
      <c r="A1296" t="s">
        <v>720</v>
      </c>
      <c r="B1296" t="s">
        <v>211</v>
      </c>
      <c r="C1296" t="s">
        <v>324</v>
      </c>
      <c r="D1296" t="s">
        <v>2797</v>
      </c>
      <c r="E1296" t="s">
        <v>2798</v>
      </c>
      <c r="F1296">
        <v>119.95</v>
      </c>
    </row>
    <row r="1297" spans="1:8" hidden="1" x14ac:dyDescent="0.3">
      <c r="A1297" t="s">
        <v>720</v>
      </c>
      <c r="B1297" t="s">
        <v>211</v>
      </c>
      <c r="C1297" t="s">
        <v>28</v>
      </c>
      <c r="D1297" t="s">
        <v>641</v>
      </c>
      <c r="E1297" t="s">
        <v>2798</v>
      </c>
      <c r="F1297">
        <v>0</v>
      </c>
      <c r="G1297">
        <v>0</v>
      </c>
      <c r="H1297">
        <v>0</v>
      </c>
    </row>
    <row r="1298" spans="1:8" hidden="1" x14ac:dyDescent="0.3">
      <c r="A1298" t="s">
        <v>720</v>
      </c>
      <c r="B1298" t="s">
        <v>217</v>
      </c>
      <c r="C1298" t="s">
        <v>203</v>
      </c>
      <c r="D1298" t="s">
        <v>2799</v>
      </c>
      <c r="E1298" t="s">
        <v>2800</v>
      </c>
      <c r="F1298">
        <v>1544.6</v>
      </c>
      <c r="G1298">
        <v>1478.16</v>
      </c>
      <c r="H1298">
        <v>1545.24</v>
      </c>
    </row>
    <row r="1299" spans="1:8" hidden="1" x14ac:dyDescent="0.3">
      <c r="A1299" t="s">
        <v>720</v>
      </c>
      <c r="B1299" t="s">
        <v>217</v>
      </c>
      <c r="C1299" t="s">
        <v>266</v>
      </c>
      <c r="D1299" t="s">
        <v>2801</v>
      </c>
      <c r="E1299" t="s">
        <v>2800</v>
      </c>
      <c r="F1299">
        <v>2156.69</v>
      </c>
      <c r="G1299">
        <v>2126.4299999999998</v>
      </c>
      <c r="H1299">
        <v>2217.6799999999998</v>
      </c>
    </row>
    <row r="1300" spans="1:8" hidden="1" x14ac:dyDescent="0.3">
      <c r="A1300" t="s">
        <v>720</v>
      </c>
      <c r="B1300" t="s">
        <v>217</v>
      </c>
      <c r="C1300" t="s">
        <v>205</v>
      </c>
      <c r="D1300" t="s">
        <v>2802</v>
      </c>
      <c r="E1300" t="s">
        <v>2800</v>
      </c>
      <c r="F1300">
        <v>7746.92</v>
      </c>
      <c r="G1300">
        <v>7694.17</v>
      </c>
      <c r="H1300">
        <v>7588.78</v>
      </c>
    </row>
    <row r="1301" spans="1:8" hidden="1" x14ac:dyDescent="0.3">
      <c r="A1301" t="s">
        <v>720</v>
      </c>
      <c r="B1301" t="s">
        <v>217</v>
      </c>
      <c r="C1301" t="s">
        <v>206</v>
      </c>
      <c r="D1301" t="s">
        <v>2803</v>
      </c>
      <c r="E1301" t="s">
        <v>2800</v>
      </c>
      <c r="F1301">
        <v>23.97</v>
      </c>
      <c r="G1301">
        <v>26.85</v>
      </c>
      <c r="H1301">
        <v>90.18</v>
      </c>
    </row>
    <row r="1302" spans="1:8" hidden="1" x14ac:dyDescent="0.3">
      <c r="A1302" t="s">
        <v>720</v>
      </c>
      <c r="B1302" t="s">
        <v>217</v>
      </c>
      <c r="C1302" t="s">
        <v>207</v>
      </c>
      <c r="D1302" t="s">
        <v>2804</v>
      </c>
      <c r="E1302" t="s">
        <v>2800</v>
      </c>
      <c r="F1302">
        <v>361.21</v>
      </c>
      <c r="G1302">
        <v>345.71</v>
      </c>
      <c r="H1302">
        <v>361.32</v>
      </c>
    </row>
    <row r="1303" spans="1:8" hidden="1" x14ac:dyDescent="0.3">
      <c r="A1303" t="s">
        <v>720</v>
      </c>
      <c r="B1303" t="s">
        <v>217</v>
      </c>
      <c r="C1303" t="s">
        <v>208</v>
      </c>
      <c r="D1303" t="s">
        <v>2805</v>
      </c>
      <c r="E1303" t="s">
        <v>2800</v>
      </c>
      <c r="F1303">
        <v>89.58</v>
      </c>
      <c r="G1303">
        <v>108.41</v>
      </c>
      <c r="H1303">
        <v>63.19</v>
      </c>
    </row>
    <row r="1304" spans="1:8" hidden="1" x14ac:dyDescent="0.3">
      <c r="A1304" t="s">
        <v>720</v>
      </c>
      <c r="B1304" t="s">
        <v>217</v>
      </c>
      <c r="C1304" t="s">
        <v>267</v>
      </c>
      <c r="D1304" t="s">
        <v>2806</v>
      </c>
      <c r="E1304" t="s">
        <v>2800</v>
      </c>
      <c r="H1304">
        <v>0</v>
      </c>
    </row>
    <row r="1305" spans="1:8" x14ac:dyDescent="0.3">
      <c r="A1305" t="s">
        <v>720</v>
      </c>
      <c r="B1305" t="s">
        <v>217</v>
      </c>
      <c r="C1305" t="s">
        <v>73</v>
      </c>
      <c r="D1305" t="s">
        <v>2807</v>
      </c>
      <c r="E1305" t="s">
        <v>2800</v>
      </c>
      <c r="F1305">
        <v>0</v>
      </c>
    </row>
    <row r="1306" spans="1:8" hidden="1" x14ac:dyDescent="0.3">
      <c r="A1306" t="s">
        <v>720</v>
      </c>
      <c r="B1306" t="s">
        <v>217</v>
      </c>
      <c r="C1306" t="s">
        <v>392</v>
      </c>
      <c r="D1306" t="s">
        <v>2808</v>
      </c>
      <c r="E1306" t="s">
        <v>2809</v>
      </c>
      <c r="F1306">
        <v>120</v>
      </c>
      <c r="G1306">
        <v>120</v>
      </c>
      <c r="H1306">
        <v>120</v>
      </c>
    </row>
    <row r="1307" spans="1:8" hidden="1" x14ac:dyDescent="0.3">
      <c r="A1307" t="s">
        <v>720</v>
      </c>
      <c r="B1307" t="s">
        <v>217</v>
      </c>
      <c r="C1307" t="s">
        <v>276</v>
      </c>
      <c r="D1307" t="s">
        <v>2810</v>
      </c>
      <c r="E1307" t="s">
        <v>2811</v>
      </c>
      <c r="G1307">
        <v>20.76</v>
      </c>
    </row>
    <row r="1308" spans="1:8" hidden="1" x14ac:dyDescent="0.3">
      <c r="A1308" t="s">
        <v>720</v>
      </c>
      <c r="B1308" t="s">
        <v>217</v>
      </c>
      <c r="C1308" t="s">
        <v>310</v>
      </c>
      <c r="D1308" t="s">
        <v>2812</v>
      </c>
      <c r="E1308" t="s">
        <v>2811</v>
      </c>
      <c r="F1308">
        <v>1750</v>
      </c>
      <c r="H1308">
        <v>1750</v>
      </c>
    </row>
    <row r="1309" spans="1:8" hidden="1" x14ac:dyDescent="0.3">
      <c r="A1309" t="s">
        <v>720</v>
      </c>
      <c r="B1309" t="s">
        <v>217</v>
      </c>
      <c r="C1309" t="s">
        <v>277</v>
      </c>
      <c r="D1309" t="s">
        <v>2813</v>
      </c>
      <c r="E1309" t="s">
        <v>2811</v>
      </c>
      <c r="G1309">
        <v>0</v>
      </c>
    </row>
    <row r="1310" spans="1:8" hidden="1" x14ac:dyDescent="0.3">
      <c r="A1310" t="s">
        <v>720</v>
      </c>
      <c r="B1310" t="s">
        <v>217</v>
      </c>
      <c r="C1310" t="s">
        <v>302</v>
      </c>
      <c r="D1310" t="s">
        <v>2814</v>
      </c>
      <c r="E1310" t="s">
        <v>2811</v>
      </c>
      <c r="H1310">
        <v>106.98</v>
      </c>
    </row>
    <row r="1311" spans="1:8" hidden="1" x14ac:dyDescent="0.3">
      <c r="A1311" t="s">
        <v>720</v>
      </c>
      <c r="B1311" t="s">
        <v>217</v>
      </c>
      <c r="C1311" t="s">
        <v>364</v>
      </c>
      <c r="D1311" t="s">
        <v>2815</v>
      </c>
      <c r="E1311" t="s">
        <v>2811</v>
      </c>
      <c r="F1311">
        <v>51.23</v>
      </c>
    </row>
    <row r="1312" spans="1:8" hidden="1" x14ac:dyDescent="0.3">
      <c r="A1312" t="s">
        <v>720</v>
      </c>
      <c r="B1312" t="s">
        <v>217</v>
      </c>
      <c r="C1312" t="s">
        <v>360</v>
      </c>
      <c r="D1312" t="s">
        <v>2816</v>
      </c>
      <c r="E1312" t="s">
        <v>2811</v>
      </c>
      <c r="F1312">
        <v>77.069999999999993</v>
      </c>
      <c r="G1312">
        <v>241.63</v>
      </c>
      <c r="H1312">
        <v>146.30000000000001</v>
      </c>
    </row>
    <row r="1313" spans="1:8" hidden="1" x14ac:dyDescent="0.3">
      <c r="A1313" t="s">
        <v>720</v>
      </c>
      <c r="B1313" t="s">
        <v>217</v>
      </c>
      <c r="C1313" t="s">
        <v>16</v>
      </c>
      <c r="D1313" t="s">
        <v>646</v>
      </c>
      <c r="E1313" t="s">
        <v>2811</v>
      </c>
      <c r="F1313">
        <v>0</v>
      </c>
      <c r="G1313">
        <v>0</v>
      </c>
      <c r="H1313">
        <v>0</v>
      </c>
    </row>
    <row r="1314" spans="1:8" hidden="1" x14ac:dyDescent="0.3">
      <c r="A1314" t="s">
        <v>720</v>
      </c>
      <c r="B1314" t="s">
        <v>217</v>
      </c>
      <c r="C1314" t="s">
        <v>222</v>
      </c>
      <c r="D1314" t="s">
        <v>2817</v>
      </c>
      <c r="E1314" t="s">
        <v>2818</v>
      </c>
      <c r="F1314">
        <v>160.35</v>
      </c>
      <c r="G1314">
        <v>209.14</v>
      </c>
      <c r="H1314">
        <v>39.08</v>
      </c>
    </row>
    <row r="1315" spans="1:8" hidden="1" x14ac:dyDescent="0.3">
      <c r="A1315" t="s">
        <v>720</v>
      </c>
      <c r="B1315" t="s">
        <v>217</v>
      </c>
      <c r="C1315" t="s">
        <v>303</v>
      </c>
      <c r="D1315" t="s">
        <v>2819</v>
      </c>
      <c r="E1315" t="s">
        <v>2818</v>
      </c>
      <c r="F1315">
        <v>28</v>
      </c>
    </row>
    <row r="1316" spans="1:8" hidden="1" x14ac:dyDescent="0.3">
      <c r="A1316" t="s">
        <v>720</v>
      </c>
      <c r="B1316" t="s">
        <v>217</v>
      </c>
      <c r="C1316" t="s">
        <v>305</v>
      </c>
      <c r="D1316" t="s">
        <v>2820</v>
      </c>
      <c r="E1316" t="s">
        <v>2818</v>
      </c>
      <c r="F1316">
        <v>428.84</v>
      </c>
    </row>
    <row r="1317" spans="1:8" hidden="1" x14ac:dyDescent="0.3">
      <c r="A1317" t="s">
        <v>720</v>
      </c>
      <c r="B1317" t="s">
        <v>217</v>
      </c>
      <c r="C1317" t="s">
        <v>18</v>
      </c>
      <c r="D1317" t="s">
        <v>647</v>
      </c>
      <c r="E1317" t="s">
        <v>2818</v>
      </c>
      <c r="F1317">
        <v>0</v>
      </c>
      <c r="G1317">
        <v>0</v>
      </c>
      <c r="H1317">
        <v>0</v>
      </c>
    </row>
    <row r="1318" spans="1:8" hidden="1" x14ac:dyDescent="0.3">
      <c r="A1318" t="s">
        <v>720</v>
      </c>
      <c r="B1318" t="s">
        <v>217</v>
      </c>
      <c r="C1318" t="s">
        <v>54</v>
      </c>
      <c r="D1318" t="s">
        <v>2821</v>
      </c>
      <c r="E1318" t="s">
        <v>2818</v>
      </c>
      <c r="F1318">
        <v>384</v>
      </c>
      <c r="G1318">
        <v>396</v>
      </c>
      <c r="H1318">
        <v>423</v>
      </c>
    </row>
    <row r="1319" spans="1:8" hidden="1" x14ac:dyDescent="0.3">
      <c r="A1319" t="s">
        <v>720</v>
      </c>
      <c r="B1319" t="s">
        <v>217</v>
      </c>
      <c r="C1319" t="s">
        <v>337</v>
      </c>
      <c r="D1319" t="s">
        <v>2822</v>
      </c>
      <c r="E1319" t="s">
        <v>2818</v>
      </c>
      <c r="F1319">
        <v>4.53</v>
      </c>
    </row>
    <row r="1320" spans="1:8" hidden="1" x14ac:dyDescent="0.3">
      <c r="A1320" t="s">
        <v>720</v>
      </c>
      <c r="B1320" t="s">
        <v>217</v>
      </c>
      <c r="C1320" t="s">
        <v>282</v>
      </c>
      <c r="D1320" t="s">
        <v>2823</v>
      </c>
      <c r="E1320" t="s">
        <v>2824</v>
      </c>
      <c r="F1320">
        <v>24.5</v>
      </c>
      <c r="H1320">
        <v>22</v>
      </c>
    </row>
    <row r="1321" spans="1:8" hidden="1" x14ac:dyDescent="0.3">
      <c r="A1321" t="s">
        <v>720</v>
      </c>
      <c r="B1321" t="s">
        <v>217</v>
      </c>
      <c r="C1321" t="s">
        <v>284</v>
      </c>
      <c r="D1321" t="s">
        <v>2825</v>
      </c>
      <c r="E1321" t="s">
        <v>2824</v>
      </c>
      <c r="F1321">
        <v>74.36</v>
      </c>
      <c r="H1321">
        <v>122.91</v>
      </c>
    </row>
    <row r="1322" spans="1:8" hidden="1" x14ac:dyDescent="0.3">
      <c r="A1322" t="s">
        <v>720</v>
      </c>
      <c r="B1322" t="s">
        <v>217</v>
      </c>
      <c r="C1322" t="s">
        <v>359</v>
      </c>
      <c r="D1322" t="s">
        <v>2826</v>
      </c>
      <c r="E1322" t="s">
        <v>2824</v>
      </c>
      <c r="F1322">
        <v>59</v>
      </c>
    </row>
    <row r="1323" spans="1:8" hidden="1" x14ac:dyDescent="0.3">
      <c r="A1323" t="s">
        <v>720</v>
      </c>
      <c r="B1323" t="s">
        <v>217</v>
      </c>
      <c r="C1323" t="s">
        <v>286</v>
      </c>
      <c r="D1323" t="s">
        <v>2827</v>
      </c>
      <c r="E1323" t="s">
        <v>2824</v>
      </c>
      <c r="F1323">
        <v>145.80000000000001</v>
      </c>
    </row>
    <row r="1324" spans="1:8" hidden="1" x14ac:dyDescent="0.3">
      <c r="A1324" t="s">
        <v>720</v>
      </c>
      <c r="B1324" t="s">
        <v>217</v>
      </c>
      <c r="C1324" t="s">
        <v>20</v>
      </c>
      <c r="D1324" t="s">
        <v>648</v>
      </c>
      <c r="E1324" t="s">
        <v>2824</v>
      </c>
      <c r="F1324">
        <v>0</v>
      </c>
      <c r="G1324">
        <v>0</v>
      </c>
      <c r="H1324">
        <v>0</v>
      </c>
    </row>
    <row r="1325" spans="1:8" hidden="1" x14ac:dyDescent="0.3">
      <c r="A1325" t="s">
        <v>720</v>
      </c>
      <c r="B1325" t="s">
        <v>217</v>
      </c>
      <c r="C1325" t="s">
        <v>344</v>
      </c>
      <c r="D1325" t="s">
        <v>649</v>
      </c>
      <c r="E1325" t="s">
        <v>2828</v>
      </c>
      <c r="F1325">
        <v>0</v>
      </c>
      <c r="G1325">
        <v>0</v>
      </c>
      <c r="H1325">
        <v>0</v>
      </c>
    </row>
    <row r="1326" spans="1:8" hidden="1" x14ac:dyDescent="0.3">
      <c r="A1326" t="s">
        <v>720</v>
      </c>
      <c r="B1326" t="s">
        <v>217</v>
      </c>
      <c r="C1326" t="s">
        <v>346</v>
      </c>
      <c r="D1326" t="s">
        <v>2829</v>
      </c>
      <c r="E1326" t="s">
        <v>2828</v>
      </c>
      <c r="H1326">
        <v>95.83</v>
      </c>
    </row>
    <row r="1327" spans="1:8" hidden="1" x14ac:dyDescent="0.3">
      <c r="A1327" t="s">
        <v>720</v>
      </c>
      <c r="B1327" t="s">
        <v>217</v>
      </c>
      <c r="C1327" t="s">
        <v>158</v>
      </c>
      <c r="D1327" t="s">
        <v>2830</v>
      </c>
      <c r="E1327" t="s">
        <v>2831</v>
      </c>
      <c r="F1327">
        <v>445</v>
      </c>
      <c r="G1327">
        <v>455</v>
      </c>
      <c r="H1327">
        <v>455</v>
      </c>
    </row>
    <row r="1328" spans="1:8" hidden="1" x14ac:dyDescent="0.3">
      <c r="A1328" t="s">
        <v>720</v>
      </c>
      <c r="B1328" t="s">
        <v>217</v>
      </c>
      <c r="C1328" t="s">
        <v>295</v>
      </c>
      <c r="D1328" t="s">
        <v>2832</v>
      </c>
      <c r="E1328" t="s">
        <v>2831</v>
      </c>
      <c r="G1328">
        <v>1750</v>
      </c>
    </row>
    <row r="1329" spans="1:8" hidden="1" x14ac:dyDescent="0.3">
      <c r="A1329" t="s">
        <v>720</v>
      </c>
      <c r="B1329" t="s">
        <v>217</v>
      </c>
      <c r="C1329" t="s">
        <v>324</v>
      </c>
      <c r="D1329" t="s">
        <v>2833</v>
      </c>
      <c r="E1329" t="s">
        <v>2831</v>
      </c>
      <c r="F1329">
        <v>0</v>
      </c>
      <c r="G1329">
        <v>0</v>
      </c>
    </row>
    <row r="1330" spans="1:8" hidden="1" x14ac:dyDescent="0.3">
      <c r="A1330" t="s">
        <v>720</v>
      </c>
      <c r="B1330" t="s">
        <v>217</v>
      </c>
      <c r="C1330" t="s">
        <v>306</v>
      </c>
      <c r="D1330" t="s">
        <v>2834</v>
      </c>
      <c r="E1330" t="s">
        <v>2831</v>
      </c>
      <c r="F1330">
        <v>227.55</v>
      </c>
    </row>
    <row r="1331" spans="1:8" hidden="1" x14ac:dyDescent="0.3">
      <c r="A1331" t="s">
        <v>720</v>
      </c>
      <c r="B1331" t="s">
        <v>217</v>
      </c>
      <c r="C1331" t="s">
        <v>28</v>
      </c>
      <c r="D1331" t="s">
        <v>650</v>
      </c>
      <c r="E1331" t="s">
        <v>2831</v>
      </c>
      <c r="F1331">
        <v>0</v>
      </c>
      <c r="G1331">
        <v>0</v>
      </c>
      <c r="H1331">
        <v>0</v>
      </c>
    </row>
    <row r="1332" spans="1:8" hidden="1" x14ac:dyDescent="0.3">
      <c r="A1332" t="s">
        <v>720</v>
      </c>
      <c r="B1332" t="s">
        <v>224</v>
      </c>
      <c r="C1332" t="s">
        <v>203</v>
      </c>
      <c r="D1332" t="s">
        <v>2835</v>
      </c>
      <c r="E1332" t="s">
        <v>2836</v>
      </c>
      <c r="F1332">
        <v>8910.51</v>
      </c>
      <c r="G1332">
        <v>7896.98</v>
      </c>
      <c r="H1332">
        <v>7789.32</v>
      </c>
    </row>
    <row r="1333" spans="1:8" hidden="1" x14ac:dyDescent="0.3">
      <c r="A1333" t="s">
        <v>720</v>
      </c>
      <c r="B1333" t="s">
        <v>224</v>
      </c>
      <c r="C1333" t="s">
        <v>266</v>
      </c>
      <c r="D1333" t="s">
        <v>2837</v>
      </c>
      <c r="E1333" t="s">
        <v>2836</v>
      </c>
      <c r="F1333">
        <v>6458.83</v>
      </c>
      <c r="G1333">
        <v>5634.42</v>
      </c>
      <c r="H1333">
        <v>5871.89</v>
      </c>
    </row>
    <row r="1334" spans="1:8" hidden="1" x14ac:dyDescent="0.3">
      <c r="A1334" t="s">
        <v>720</v>
      </c>
      <c r="B1334" t="s">
        <v>224</v>
      </c>
      <c r="C1334" t="s">
        <v>205</v>
      </c>
      <c r="D1334" t="s">
        <v>2838</v>
      </c>
      <c r="E1334" t="s">
        <v>2836</v>
      </c>
      <c r="F1334">
        <v>48062.39</v>
      </c>
      <c r="G1334">
        <v>44619.42</v>
      </c>
      <c r="H1334">
        <v>42792.39</v>
      </c>
    </row>
    <row r="1335" spans="1:8" hidden="1" x14ac:dyDescent="0.3">
      <c r="A1335" t="s">
        <v>720</v>
      </c>
      <c r="B1335" t="s">
        <v>224</v>
      </c>
      <c r="C1335" t="s">
        <v>206</v>
      </c>
      <c r="D1335" t="s">
        <v>2839</v>
      </c>
      <c r="E1335" t="s">
        <v>2836</v>
      </c>
      <c r="F1335">
        <v>141.94</v>
      </c>
      <c r="G1335">
        <v>129.91</v>
      </c>
      <c r="H1335">
        <v>509.44</v>
      </c>
    </row>
    <row r="1336" spans="1:8" hidden="1" x14ac:dyDescent="0.3">
      <c r="A1336" t="s">
        <v>720</v>
      </c>
      <c r="B1336" t="s">
        <v>224</v>
      </c>
      <c r="C1336" t="s">
        <v>207</v>
      </c>
      <c r="D1336" t="s">
        <v>2840</v>
      </c>
      <c r="E1336" t="s">
        <v>2836</v>
      </c>
      <c r="F1336">
        <v>2083.92</v>
      </c>
      <c r="G1336">
        <v>1846.91</v>
      </c>
      <c r="H1336">
        <v>1821.67</v>
      </c>
    </row>
    <row r="1337" spans="1:8" hidden="1" x14ac:dyDescent="0.3">
      <c r="A1337" t="s">
        <v>720</v>
      </c>
      <c r="B1337" t="s">
        <v>224</v>
      </c>
      <c r="C1337" t="s">
        <v>208</v>
      </c>
      <c r="D1337" t="s">
        <v>2841</v>
      </c>
      <c r="E1337" t="s">
        <v>2836</v>
      </c>
      <c r="F1337">
        <v>522.04999999999995</v>
      </c>
      <c r="G1337">
        <v>587.08000000000004</v>
      </c>
      <c r="H1337">
        <v>346.07</v>
      </c>
    </row>
    <row r="1338" spans="1:8" hidden="1" x14ac:dyDescent="0.3">
      <c r="A1338" t="s">
        <v>720</v>
      </c>
      <c r="B1338" t="s">
        <v>224</v>
      </c>
      <c r="C1338" t="s">
        <v>268</v>
      </c>
      <c r="D1338" t="s">
        <v>2842</v>
      </c>
      <c r="E1338" t="s">
        <v>2836</v>
      </c>
      <c r="F1338">
        <v>6573.6</v>
      </c>
      <c r="G1338">
        <v>6628.35</v>
      </c>
      <c r="H1338">
        <v>6772.14</v>
      </c>
    </row>
    <row r="1339" spans="1:8" hidden="1" x14ac:dyDescent="0.3">
      <c r="A1339" t="s">
        <v>720</v>
      </c>
      <c r="B1339" t="s">
        <v>224</v>
      </c>
      <c r="C1339" t="s">
        <v>269</v>
      </c>
      <c r="D1339" t="s">
        <v>2843</v>
      </c>
      <c r="E1339" t="s">
        <v>2836</v>
      </c>
      <c r="F1339">
        <v>679.32</v>
      </c>
      <c r="G1339">
        <v>685.02</v>
      </c>
      <c r="H1339">
        <v>699.9</v>
      </c>
    </row>
    <row r="1340" spans="1:8" x14ac:dyDescent="0.3">
      <c r="A1340" t="s">
        <v>720</v>
      </c>
      <c r="B1340" t="s">
        <v>224</v>
      </c>
      <c r="C1340" t="s">
        <v>73</v>
      </c>
      <c r="D1340" t="s">
        <v>2844</v>
      </c>
      <c r="E1340" t="s">
        <v>2836</v>
      </c>
      <c r="F1340">
        <v>0</v>
      </c>
    </row>
    <row r="1341" spans="1:8" hidden="1" x14ac:dyDescent="0.3">
      <c r="A1341" t="s">
        <v>720</v>
      </c>
      <c r="B1341" t="s">
        <v>224</v>
      </c>
      <c r="C1341" t="s">
        <v>154</v>
      </c>
      <c r="D1341" t="s">
        <v>2845</v>
      </c>
      <c r="E1341" t="s">
        <v>2846</v>
      </c>
      <c r="F1341">
        <v>2656</v>
      </c>
    </row>
    <row r="1342" spans="1:8" hidden="1" x14ac:dyDescent="0.3">
      <c r="A1342" t="s">
        <v>720</v>
      </c>
      <c r="B1342" t="s">
        <v>224</v>
      </c>
      <c r="C1342" t="s">
        <v>270</v>
      </c>
      <c r="D1342" t="s">
        <v>2847</v>
      </c>
      <c r="E1342" t="s">
        <v>2846</v>
      </c>
      <c r="H1342">
        <v>1817.8</v>
      </c>
    </row>
    <row r="1343" spans="1:8" hidden="1" x14ac:dyDescent="0.3">
      <c r="A1343" t="s">
        <v>720</v>
      </c>
      <c r="B1343" t="s">
        <v>224</v>
      </c>
      <c r="C1343" t="s">
        <v>11</v>
      </c>
      <c r="D1343" t="s">
        <v>657</v>
      </c>
      <c r="E1343" t="s">
        <v>2846</v>
      </c>
      <c r="F1343">
        <v>0</v>
      </c>
      <c r="G1343">
        <v>0</v>
      </c>
      <c r="H1343">
        <v>0</v>
      </c>
    </row>
    <row r="1344" spans="1:8" hidden="1" x14ac:dyDescent="0.3">
      <c r="A1344" t="s">
        <v>720</v>
      </c>
      <c r="B1344" t="s">
        <v>224</v>
      </c>
      <c r="C1344" t="s">
        <v>273</v>
      </c>
      <c r="D1344" t="s">
        <v>2848</v>
      </c>
      <c r="E1344" t="s">
        <v>2849</v>
      </c>
      <c r="H1344">
        <v>155.22</v>
      </c>
    </row>
    <row r="1345" spans="1:8" hidden="1" x14ac:dyDescent="0.3">
      <c r="A1345" t="s">
        <v>720</v>
      </c>
      <c r="B1345" t="s">
        <v>224</v>
      </c>
      <c r="C1345" t="s">
        <v>275</v>
      </c>
      <c r="D1345" t="s">
        <v>2850</v>
      </c>
      <c r="E1345" t="s">
        <v>2849</v>
      </c>
      <c r="H1345">
        <v>78.11</v>
      </c>
    </row>
    <row r="1346" spans="1:8" hidden="1" x14ac:dyDescent="0.3">
      <c r="A1346" t="s">
        <v>720</v>
      </c>
      <c r="B1346" t="s">
        <v>224</v>
      </c>
      <c r="C1346" t="s">
        <v>382</v>
      </c>
      <c r="D1346" t="s">
        <v>2851</v>
      </c>
      <c r="E1346" t="s">
        <v>2849</v>
      </c>
      <c r="G1346">
        <v>15.95</v>
      </c>
    </row>
    <row r="1347" spans="1:8" hidden="1" x14ac:dyDescent="0.3">
      <c r="A1347" t="s">
        <v>720</v>
      </c>
      <c r="B1347" t="s">
        <v>224</v>
      </c>
      <c r="C1347" t="s">
        <v>276</v>
      </c>
      <c r="D1347" t="s">
        <v>2852</v>
      </c>
      <c r="E1347" t="s">
        <v>2849</v>
      </c>
      <c r="H1347">
        <v>1419.64</v>
      </c>
    </row>
    <row r="1348" spans="1:8" hidden="1" x14ac:dyDescent="0.3">
      <c r="A1348" t="s">
        <v>720</v>
      </c>
      <c r="B1348" t="s">
        <v>224</v>
      </c>
      <c r="C1348" t="s">
        <v>310</v>
      </c>
      <c r="D1348" t="s">
        <v>2853</v>
      </c>
      <c r="E1348" t="s">
        <v>2849</v>
      </c>
      <c r="G1348">
        <v>559</v>
      </c>
      <c r="H1348">
        <v>251.88</v>
      </c>
    </row>
    <row r="1349" spans="1:8" hidden="1" x14ac:dyDescent="0.3">
      <c r="A1349" t="s">
        <v>720</v>
      </c>
      <c r="B1349" t="s">
        <v>224</v>
      </c>
      <c r="C1349" t="s">
        <v>277</v>
      </c>
      <c r="D1349" t="s">
        <v>2854</v>
      </c>
      <c r="E1349" t="s">
        <v>2849</v>
      </c>
      <c r="G1349">
        <v>0</v>
      </c>
    </row>
    <row r="1350" spans="1:8" hidden="1" x14ac:dyDescent="0.3">
      <c r="A1350" t="s">
        <v>720</v>
      </c>
      <c r="B1350" t="s">
        <v>224</v>
      </c>
      <c r="C1350" t="s">
        <v>279</v>
      </c>
      <c r="D1350" t="s">
        <v>2855</v>
      </c>
      <c r="E1350" t="s">
        <v>2849</v>
      </c>
      <c r="G1350">
        <v>6201.38</v>
      </c>
    </row>
    <row r="1351" spans="1:8" hidden="1" x14ac:dyDescent="0.3">
      <c r="A1351" t="s">
        <v>720</v>
      </c>
      <c r="B1351" t="s">
        <v>224</v>
      </c>
      <c r="C1351" t="s">
        <v>302</v>
      </c>
      <c r="D1351" t="s">
        <v>2856</v>
      </c>
      <c r="E1351" t="s">
        <v>2849</v>
      </c>
      <c r="F1351">
        <v>240</v>
      </c>
      <c r="G1351">
        <v>320</v>
      </c>
      <c r="H1351">
        <v>257.04000000000002</v>
      </c>
    </row>
    <row r="1352" spans="1:8" hidden="1" x14ac:dyDescent="0.3">
      <c r="A1352" t="s">
        <v>720</v>
      </c>
      <c r="B1352" t="s">
        <v>224</v>
      </c>
      <c r="C1352" t="s">
        <v>364</v>
      </c>
      <c r="D1352" t="s">
        <v>2857</v>
      </c>
      <c r="E1352" t="s">
        <v>2849</v>
      </c>
      <c r="F1352">
        <v>1245.8599999999999</v>
      </c>
      <c r="G1352">
        <v>1401.94</v>
      </c>
      <c r="H1352">
        <v>805.5</v>
      </c>
    </row>
    <row r="1353" spans="1:8" hidden="1" x14ac:dyDescent="0.3">
      <c r="A1353" t="s">
        <v>720</v>
      </c>
      <c r="B1353" t="s">
        <v>224</v>
      </c>
      <c r="C1353" t="s">
        <v>360</v>
      </c>
      <c r="D1353" t="s">
        <v>2858</v>
      </c>
      <c r="E1353" t="s">
        <v>2849</v>
      </c>
      <c r="F1353">
        <v>2787.66</v>
      </c>
      <c r="G1353">
        <v>3866.95</v>
      </c>
      <c r="H1353">
        <v>1125.94</v>
      </c>
    </row>
    <row r="1354" spans="1:8" hidden="1" x14ac:dyDescent="0.3">
      <c r="A1354" t="s">
        <v>720</v>
      </c>
      <c r="B1354" t="s">
        <v>224</v>
      </c>
      <c r="C1354" t="s">
        <v>16</v>
      </c>
      <c r="D1354" t="s">
        <v>658</v>
      </c>
      <c r="E1354" t="s">
        <v>2849</v>
      </c>
      <c r="F1354">
        <v>0</v>
      </c>
      <c r="G1354">
        <v>0</v>
      </c>
      <c r="H1354">
        <v>0</v>
      </c>
    </row>
    <row r="1355" spans="1:8" hidden="1" x14ac:dyDescent="0.3">
      <c r="A1355" t="s">
        <v>720</v>
      </c>
      <c r="B1355" t="s">
        <v>224</v>
      </c>
      <c r="C1355" t="s">
        <v>361</v>
      </c>
      <c r="D1355" t="s">
        <v>2859</v>
      </c>
      <c r="E1355" t="s">
        <v>2860</v>
      </c>
      <c r="F1355">
        <v>91.04</v>
      </c>
      <c r="G1355">
        <v>35.590000000000003</v>
      </c>
    </row>
    <row r="1356" spans="1:8" hidden="1" x14ac:dyDescent="0.3">
      <c r="A1356" t="s">
        <v>720</v>
      </c>
      <c r="B1356" t="s">
        <v>224</v>
      </c>
      <c r="C1356" t="s">
        <v>222</v>
      </c>
      <c r="D1356" t="s">
        <v>2861</v>
      </c>
      <c r="E1356" t="s">
        <v>2860</v>
      </c>
      <c r="F1356">
        <v>1040.49</v>
      </c>
      <c r="G1356">
        <v>369.2</v>
      </c>
      <c r="H1356">
        <v>669.21</v>
      </c>
    </row>
    <row r="1357" spans="1:8" hidden="1" x14ac:dyDescent="0.3">
      <c r="A1357" t="s">
        <v>720</v>
      </c>
      <c r="B1357" t="s">
        <v>224</v>
      </c>
      <c r="C1357" t="s">
        <v>365</v>
      </c>
      <c r="D1357" t="s">
        <v>2862</v>
      </c>
      <c r="E1357" t="s">
        <v>2860</v>
      </c>
      <c r="F1357">
        <v>22.35</v>
      </c>
    </row>
    <row r="1358" spans="1:8" hidden="1" x14ac:dyDescent="0.3">
      <c r="A1358" t="s">
        <v>720</v>
      </c>
      <c r="B1358" t="s">
        <v>224</v>
      </c>
      <c r="C1358" t="s">
        <v>305</v>
      </c>
      <c r="D1358" t="s">
        <v>2863</v>
      </c>
      <c r="E1358" t="s">
        <v>2860</v>
      </c>
      <c r="H1358">
        <v>473.73</v>
      </c>
    </row>
    <row r="1359" spans="1:8" hidden="1" x14ac:dyDescent="0.3">
      <c r="A1359" t="s">
        <v>720</v>
      </c>
      <c r="B1359" t="s">
        <v>224</v>
      </c>
      <c r="C1359" t="s">
        <v>54</v>
      </c>
      <c r="D1359" t="s">
        <v>659</v>
      </c>
      <c r="E1359" t="s">
        <v>2860</v>
      </c>
      <c r="F1359">
        <v>2568</v>
      </c>
      <c r="G1359">
        <v>2628</v>
      </c>
      <c r="H1359">
        <v>2409</v>
      </c>
    </row>
    <row r="1360" spans="1:8" hidden="1" x14ac:dyDescent="0.3">
      <c r="A1360" t="s">
        <v>720</v>
      </c>
      <c r="B1360" t="s">
        <v>224</v>
      </c>
      <c r="C1360" t="s">
        <v>337</v>
      </c>
      <c r="D1360" t="s">
        <v>2864</v>
      </c>
      <c r="E1360" t="s">
        <v>2860</v>
      </c>
      <c r="F1360">
        <v>103.09</v>
      </c>
    </row>
    <row r="1361" spans="1:8" hidden="1" x14ac:dyDescent="0.3">
      <c r="A1361" t="s">
        <v>720</v>
      </c>
      <c r="B1361" t="s">
        <v>224</v>
      </c>
      <c r="C1361" t="s">
        <v>281</v>
      </c>
      <c r="D1361" t="s">
        <v>2865</v>
      </c>
      <c r="E1361" t="s">
        <v>2866</v>
      </c>
      <c r="F1361">
        <v>64</v>
      </c>
      <c r="G1361">
        <v>271.32</v>
      </c>
    </row>
    <row r="1362" spans="1:8" hidden="1" x14ac:dyDescent="0.3">
      <c r="A1362" t="s">
        <v>720</v>
      </c>
      <c r="B1362" t="s">
        <v>224</v>
      </c>
      <c r="C1362" t="s">
        <v>282</v>
      </c>
      <c r="D1362" t="s">
        <v>2867</v>
      </c>
      <c r="E1362" t="s">
        <v>2866</v>
      </c>
      <c r="F1362">
        <v>17</v>
      </c>
      <c r="G1362">
        <v>616.16</v>
      </c>
      <c r="H1362">
        <v>84</v>
      </c>
    </row>
    <row r="1363" spans="1:8" hidden="1" x14ac:dyDescent="0.3">
      <c r="A1363" t="s">
        <v>720</v>
      </c>
      <c r="B1363" t="s">
        <v>224</v>
      </c>
      <c r="C1363" t="s">
        <v>284</v>
      </c>
      <c r="D1363" t="s">
        <v>2868</v>
      </c>
      <c r="E1363" t="s">
        <v>2866</v>
      </c>
      <c r="F1363">
        <v>94</v>
      </c>
      <c r="G1363">
        <v>513.97</v>
      </c>
      <c r="H1363">
        <v>389.35</v>
      </c>
    </row>
    <row r="1364" spans="1:8" hidden="1" x14ac:dyDescent="0.3">
      <c r="A1364" t="s">
        <v>720</v>
      </c>
      <c r="B1364" t="s">
        <v>224</v>
      </c>
      <c r="C1364" t="s">
        <v>286</v>
      </c>
      <c r="D1364" t="s">
        <v>2869</v>
      </c>
      <c r="E1364" t="s">
        <v>2866</v>
      </c>
      <c r="F1364">
        <v>662.5</v>
      </c>
      <c r="G1364">
        <v>373.5</v>
      </c>
    </row>
    <row r="1365" spans="1:8" hidden="1" x14ac:dyDescent="0.3">
      <c r="A1365" t="s">
        <v>720</v>
      </c>
      <c r="B1365" t="s">
        <v>224</v>
      </c>
      <c r="C1365" t="s">
        <v>287</v>
      </c>
      <c r="D1365" t="s">
        <v>2870</v>
      </c>
      <c r="E1365" t="s">
        <v>2866</v>
      </c>
      <c r="F1365">
        <v>283.89999999999998</v>
      </c>
      <c r="G1365">
        <v>302.10000000000002</v>
      </c>
    </row>
    <row r="1366" spans="1:8" hidden="1" x14ac:dyDescent="0.3">
      <c r="A1366" t="s">
        <v>720</v>
      </c>
      <c r="B1366" t="s">
        <v>224</v>
      </c>
      <c r="C1366" t="s">
        <v>289</v>
      </c>
      <c r="D1366" t="s">
        <v>2871</v>
      </c>
      <c r="E1366" t="s">
        <v>2866</v>
      </c>
      <c r="F1366">
        <v>838.1</v>
      </c>
      <c r="G1366">
        <v>1007.05</v>
      </c>
    </row>
    <row r="1367" spans="1:8" hidden="1" x14ac:dyDescent="0.3">
      <c r="A1367" t="s">
        <v>720</v>
      </c>
      <c r="B1367" t="s">
        <v>224</v>
      </c>
      <c r="C1367" t="s">
        <v>20</v>
      </c>
      <c r="D1367" t="s">
        <v>660</v>
      </c>
      <c r="E1367" t="s">
        <v>2866</v>
      </c>
      <c r="F1367">
        <v>0</v>
      </c>
      <c r="G1367">
        <v>0</v>
      </c>
      <c r="H1367">
        <v>0</v>
      </c>
    </row>
    <row r="1368" spans="1:8" hidden="1" x14ac:dyDescent="0.3">
      <c r="A1368" t="s">
        <v>720</v>
      </c>
      <c r="B1368" t="s">
        <v>224</v>
      </c>
      <c r="C1368" t="s">
        <v>346</v>
      </c>
      <c r="D1368" t="s">
        <v>2872</v>
      </c>
      <c r="E1368" t="s">
        <v>2873</v>
      </c>
      <c r="H1368">
        <v>197.21</v>
      </c>
    </row>
    <row r="1369" spans="1:8" hidden="1" x14ac:dyDescent="0.3">
      <c r="A1369" t="s">
        <v>720</v>
      </c>
      <c r="B1369" t="s">
        <v>224</v>
      </c>
      <c r="C1369" t="s">
        <v>43</v>
      </c>
      <c r="D1369" t="s">
        <v>662</v>
      </c>
      <c r="E1369" t="s">
        <v>2873</v>
      </c>
      <c r="F1369">
        <v>0</v>
      </c>
      <c r="G1369">
        <v>0</v>
      </c>
      <c r="H1369">
        <v>0</v>
      </c>
    </row>
    <row r="1370" spans="1:8" hidden="1" x14ac:dyDescent="0.3">
      <c r="A1370" t="s">
        <v>720</v>
      </c>
      <c r="B1370" t="s">
        <v>224</v>
      </c>
      <c r="C1370" t="s">
        <v>158</v>
      </c>
      <c r="D1370" t="s">
        <v>2874</v>
      </c>
      <c r="E1370" t="s">
        <v>2875</v>
      </c>
      <c r="F1370">
        <v>50</v>
      </c>
      <c r="G1370">
        <v>760.5</v>
      </c>
      <c r="H1370">
        <v>443</v>
      </c>
    </row>
    <row r="1371" spans="1:8" hidden="1" x14ac:dyDescent="0.3">
      <c r="A1371" t="s">
        <v>720</v>
      </c>
      <c r="B1371" t="s">
        <v>224</v>
      </c>
      <c r="C1371" t="s">
        <v>295</v>
      </c>
      <c r="D1371" t="s">
        <v>2876</v>
      </c>
      <c r="E1371" t="s">
        <v>2875</v>
      </c>
      <c r="F1371">
        <v>300</v>
      </c>
      <c r="H1371">
        <v>5300</v>
      </c>
    </row>
    <row r="1372" spans="1:8" hidden="1" x14ac:dyDescent="0.3">
      <c r="A1372" t="s">
        <v>720</v>
      </c>
      <c r="B1372" t="s">
        <v>224</v>
      </c>
      <c r="C1372" t="s">
        <v>296</v>
      </c>
      <c r="D1372" t="s">
        <v>2877</v>
      </c>
      <c r="E1372" t="s">
        <v>2875</v>
      </c>
      <c r="H1372">
        <v>180.9</v>
      </c>
    </row>
    <row r="1373" spans="1:8" hidden="1" x14ac:dyDescent="0.3">
      <c r="A1373" t="s">
        <v>720</v>
      </c>
      <c r="B1373" t="s">
        <v>224</v>
      </c>
      <c r="C1373" t="s">
        <v>298</v>
      </c>
      <c r="D1373" t="s">
        <v>2878</v>
      </c>
      <c r="E1373" t="s">
        <v>2875</v>
      </c>
      <c r="F1373">
        <v>775</v>
      </c>
      <c r="G1373">
        <v>1299</v>
      </c>
      <c r="H1373">
        <v>349</v>
      </c>
    </row>
    <row r="1374" spans="1:8" hidden="1" x14ac:dyDescent="0.3">
      <c r="A1374" t="s">
        <v>720</v>
      </c>
      <c r="B1374" t="s">
        <v>224</v>
      </c>
      <c r="C1374" t="s">
        <v>324</v>
      </c>
      <c r="D1374" t="s">
        <v>2879</v>
      </c>
      <c r="E1374" t="s">
        <v>2875</v>
      </c>
      <c r="F1374">
        <v>259</v>
      </c>
    </row>
    <row r="1375" spans="1:8" hidden="1" x14ac:dyDescent="0.3">
      <c r="A1375" t="s">
        <v>720</v>
      </c>
      <c r="B1375" t="s">
        <v>224</v>
      </c>
      <c r="C1375" t="s">
        <v>28</v>
      </c>
      <c r="D1375" t="s">
        <v>663</v>
      </c>
      <c r="E1375" t="s">
        <v>2875</v>
      </c>
      <c r="F1375">
        <v>0</v>
      </c>
      <c r="G1375">
        <v>0</v>
      </c>
      <c r="H1375">
        <v>0</v>
      </c>
    </row>
    <row r="1376" spans="1:8" hidden="1" x14ac:dyDescent="0.3">
      <c r="A1376" t="s">
        <v>720</v>
      </c>
      <c r="B1376" t="s">
        <v>231</v>
      </c>
      <c r="C1376" t="s">
        <v>300</v>
      </c>
      <c r="D1376" t="s">
        <v>2880</v>
      </c>
      <c r="E1376" t="s">
        <v>2881</v>
      </c>
      <c r="G1376">
        <v>333</v>
      </c>
    </row>
    <row r="1377" spans="1:8" hidden="1" x14ac:dyDescent="0.3">
      <c r="A1377" t="s">
        <v>720</v>
      </c>
      <c r="B1377" t="s">
        <v>231</v>
      </c>
      <c r="C1377" t="s">
        <v>302</v>
      </c>
      <c r="D1377" t="s">
        <v>2882</v>
      </c>
      <c r="E1377" t="s">
        <v>2881</v>
      </c>
      <c r="G1377">
        <v>43.95</v>
      </c>
    </row>
    <row r="1378" spans="1:8" hidden="1" x14ac:dyDescent="0.3">
      <c r="A1378" t="s">
        <v>720</v>
      </c>
      <c r="B1378" t="s">
        <v>231</v>
      </c>
      <c r="C1378" t="s">
        <v>364</v>
      </c>
      <c r="D1378" t="s">
        <v>2883</v>
      </c>
      <c r="E1378" t="s">
        <v>2881</v>
      </c>
      <c r="F1378">
        <v>200</v>
      </c>
      <c r="G1378">
        <v>68.599999999999994</v>
      </c>
    </row>
    <row r="1379" spans="1:8" hidden="1" x14ac:dyDescent="0.3">
      <c r="A1379" t="s">
        <v>720</v>
      </c>
      <c r="B1379" t="s">
        <v>231</v>
      </c>
      <c r="C1379" t="s">
        <v>360</v>
      </c>
      <c r="D1379" t="s">
        <v>2884</v>
      </c>
      <c r="E1379" t="s">
        <v>2881</v>
      </c>
      <c r="G1379">
        <v>10.5</v>
      </c>
      <c r="H1379">
        <v>23</v>
      </c>
    </row>
    <row r="1380" spans="1:8" hidden="1" x14ac:dyDescent="0.3">
      <c r="A1380" t="s">
        <v>720</v>
      </c>
      <c r="B1380" t="s">
        <v>231</v>
      </c>
      <c r="C1380" t="s">
        <v>16</v>
      </c>
      <c r="D1380" t="s">
        <v>670</v>
      </c>
      <c r="E1380" t="s">
        <v>2881</v>
      </c>
      <c r="F1380">
        <v>0</v>
      </c>
      <c r="G1380">
        <v>0</v>
      </c>
      <c r="H1380">
        <v>0</v>
      </c>
    </row>
    <row r="1381" spans="1:8" hidden="1" x14ac:dyDescent="0.3">
      <c r="A1381" t="s">
        <v>720</v>
      </c>
      <c r="B1381" t="s">
        <v>231</v>
      </c>
      <c r="C1381" t="s">
        <v>222</v>
      </c>
      <c r="D1381" t="s">
        <v>2885</v>
      </c>
      <c r="E1381" t="s">
        <v>2886</v>
      </c>
      <c r="F1381">
        <v>2.97</v>
      </c>
    </row>
    <row r="1382" spans="1:8" hidden="1" x14ac:dyDescent="0.3">
      <c r="A1382" t="s">
        <v>720</v>
      </c>
      <c r="B1382" t="s">
        <v>231</v>
      </c>
      <c r="C1382" t="s">
        <v>54</v>
      </c>
      <c r="D1382" t="s">
        <v>2887</v>
      </c>
      <c r="E1382" t="s">
        <v>2886</v>
      </c>
      <c r="F1382">
        <v>0</v>
      </c>
      <c r="G1382">
        <v>0</v>
      </c>
    </row>
    <row r="1383" spans="1:8" hidden="1" x14ac:dyDescent="0.3">
      <c r="A1383" t="s">
        <v>720</v>
      </c>
      <c r="B1383" t="s">
        <v>231</v>
      </c>
      <c r="C1383" t="s">
        <v>281</v>
      </c>
      <c r="D1383" t="s">
        <v>2888</v>
      </c>
      <c r="E1383" t="s">
        <v>2889</v>
      </c>
      <c r="F1383">
        <v>60.84</v>
      </c>
    </row>
    <row r="1384" spans="1:8" hidden="1" x14ac:dyDescent="0.3">
      <c r="A1384" t="s">
        <v>720</v>
      </c>
      <c r="B1384" t="s">
        <v>231</v>
      </c>
      <c r="C1384" t="s">
        <v>28</v>
      </c>
      <c r="D1384" t="s">
        <v>2890</v>
      </c>
      <c r="E1384" t="s">
        <v>2891</v>
      </c>
      <c r="F1384">
        <v>0</v>
      </c>
      <c r="G1384">
        <v>0</v>
      </c>
    </row>
    <row r="1385" spans="1:8" hidden="1" x14ac:dyDescent="0.3">
      <c r="A1385" t="s">
        <v>720</v>
      </c>
      <c r="B1385" t="s">
        <v>234</v>
      </c>
      <c r="C1385" t="s">
        <v>203</v>
      </c>
      <c r="D1385" t="s">
        <v>2892</v>
      </c>
      <c r="E1385" t="s">
        <v>2893</v>
      </c>
      <c r="F1385">
        <v>10687.87</v>
      </c>
      <c r="G1385">
        <v>10826.68</v>
      </c>
      <c r="H1385">
        <v>10786.039999999999</v>
      </c>
    </row>
    <row r="1386" spans="1:8" hidden="1" x14ac:dyDescent="0.3">
      <c r="A1386" t="s">
        <v>720</v>
      </c>
      <c r="B1386" t="s">
        <v>234</v>
      </c>
      <c r="C1386" t="s">
        <v>266</v>
      </c>
      <c r="D1386" t="s">
        <v>2894</v>
      </c>
      <c r="E1386" t="s">
        <v>2893</v>
      </c>
      <c r="F1386">
        <v>1415.59</v>
      </c>
      <c r="G1386">
        <v>1726.5800000000002</v>
      </c>
      <c r="H1386">
        <v>1527.36</v>
      </c>
    </row>
    <row r="1387" spans="1:8" hidden="1" x14ac:dyDescent="0.3">
      <c r="A1387" t="s">
        <v>720</v>
      </c>
      <c r="B1387" t="s">
        <v>234</v>
      </c>
      <c r="C1387" t="s">
        <v>205</v>
      </c>
      <c r="D1387" t="s">
        <v>2895</v>
      </c>
      <c r="E1387" t="s">
        <v>2893</v>
      </c>
      <c r="F1387">
        <v>5852.74</v>
      </c>
      <c r="G1387">
        <v>5818.08</v>
      </c>
      <c r="H1387">
        <v>5568.44</v>
      </c>
    </row>
    <row r="1388" spans="1:8" hidden="1" x14ac:dyDescent="0.3">
      <c r="A1388" t="s">
        <v>720</v>
      </c>
      <c r="B1388" t="s">
        <v>234</v>
      </c>
      <c r="C1388" t="s">
        <v>206</v>
      </c>
      <c r="D1388" t="s">
        <v>2896</v>
      </c>
      <c r="E1388" t="s">
        <v>2893</v>
      </c>
      <c r="F1388">
        <v>167.25</v>
      </c>
      <c r="G1388">
        <v>168.10000000000002</v>
      </c>
      <c r="H1388">
        <v>422.92</v>
      </c>
    </row>
    <row r="1389" spans="1:8" hidden="1" x14ac:dyDescent="0.3">
      <c r="A1389" t="s">
        <v>720</v>
      </c>
      <c r="B1389" t="s">
        <v>234</v>
      </c>
      <c r="C1389" t="s">
        <v>207</v>
      </c>
      <c r="D1389" t="s">
        <v>2897</v>
      </c>
      <c r="E1389" t="s">
        <v>2893</v>
      </c>
      <c r="F1389">
        <v>2499.5099999999998</v>
      </c>
      <c r="G1389">
        <v>2532.04</v>
      </c>
      <c r="H1389">
        <v>2522.52</v>
      </c>
    </row>
    <row r="1390" spans="1:8" hidden="1" x14ac:dyDescent="0.3">
      <c r="A1390" t="s">
        <v>720</v>
      </c>
      <c r="B1390" t="s">
        <v>234</v>
      </c>
      <c r="C1390" t="s">
        <v>208</v>
      </c>
      <c r="D1390" t="s">
        <v>2898</v>
      </c>
      <c r="E1390" t="s">
        <v>2893</v>
      </c>
      <c r="F1390">
        <v>596.38</v>
      </c>
      <c r="G1390">
        <v>858.78</v>
      </c>
      <c r="H1390">
        <v>505.44</v>
      </c>
    </row>
    <row r="1391" spans="1:8" hidden="1" x14ac:dyDescent="0.3">
      <c r="A1391" t="s">
        <v>720</v>
      </c>
      <c r="B1391" t="s">
        <v>234</v>
      </c>
      <c r="C1391" t="s">
        <v>267</v>
      </c>
      <c r="D1391" t="s">
        <v>2899</v>
      </c>
      <c r="E1391" t="s">
        <v>2893</v>
      </c>
      <c r="F1391">
        <v>2966.48</v>
      </c>
      <c r="G1391">
        <v>3415.89</v>
      </c>
      <c r="H1391">
        <v>2041.81</v>
      </c>
    </row>
    <row r="1392" spans="1:8" hidden="1" x14ac:dyDescent="0.3">
      <c r="A1392" t="s">
        <v>720</v>
      </c>
      <c r="B1392" t="s">
        <v>234</v>
      </c>
      <c r="C1392" t="s">
        <v>268</v>
      </c>
      <c r="D1392" t="s">
        <v>2900</v>
      </c>
      <c r="E1392" t="s">
        <v>2893</v>
      </c>
      <c r="F1392">
        <v>11839.1</v>
      </c>
      <c r="G1392">
        <v>11235.05</v>
      </c>
      <c r="H1392">
        <v>11956.25</v>
      </c>
    </row>
    <row r="1393" spans="1:8" hidden="1" x14ac:dyDescent="0.3">
      <c r="A1393" t="s">
        <v>720</v>
      </c>
      <c r="B1393" t="s">
        <v>234</v>
      </c>
      <c r="C1393" t="s">
        <v>269</v>
      </c>
      <c r="D1393" t="s">
        <v>2901</v>
      </c>
      <c r="E1393" t="s">
        <v>2893</v>
      </c>
      <c r="F1393">
        <v>1223.57</v>
      </c>
      <c r="G1393">
        <v>1161.1300000000001</v>
      </c>
      <c r="H1393">
        <v>1235.6400000000001</v>
      </c>
    </row>
    <row r="1394" spans="1:8" x14ac:dyDescent="0.3">
      <c r="A1394" t="s">
        <v>720</v>
      </c>
      <c r="B1394" t="s">
        <v>234</v>
      </c>
      <c r="C1394" t="s">
        <v>73</v>
      </c>
      <c r="D1394" t="s">
        <v>2902</v>
      </c>
      <c r="E1394" t="s">
        <v>2893</v>
      </c>
      <c r="F1394">
        <v>0</v>
      </c>
    </row>
    <row r="1395" spans="1:8" hidden="1" x14ac:dyDescent="0.3">
      <c r="A1395" t="s">
        <v>720</v>
      </c>
      <c r="B1395" t="s">
        <v>234</v>
      </c>
      <c r="C1395" t="s">
        <v>11</v>
      </c>
      <c r="D1395" t="s">
        <v>671</v>
      </c>
      <c r="E1395" t="s">
        <v>2903</v>
      </c>
      <c r="F1395">
        <v>0</v>
      </c>
      <c r="G1395">
        <v>0</v>
      </c>
      <c r="H1395">
        <v>0</v>
      </c>
    </row>
    <row r="1396" spans="1:8" hidden="1" x14ac:dyDescent="0.3">
      <c r="A1396" t="s">
        <v>720</v>
      </c>
      <c r="B1396" t="s">
        <v>234</v>
      </c>
      <c r="C1396" t="s">
        <v>360</v>
      </c>
      <c r="D1396" t="s">
        <v>2904</v>
      </c>
      <c r="E1396" t="s">
        <v>2905</v>
      </c>
      <c r="F1396">
        <v>656.16</v>
      </c>
      <c r="G1396">
        <v>450.07</v>
      </c>
      <c r="H1396">
        <v>53.5</v>
      </c>
    </row>
    <row r="1397" spans="1:8" hidden="1" x14ac:dyDescent="0.3">
      <c r="A1397" t="s">
        <v>720</v>
      </c>
      <c r="B1397" t="s">
        <v>234</v>
      </c>
      <c r="C1397" t="s">
        <v>16</v>
      </c>
      <c r="D1397" t="s">
        <v>672</v>
      </c>
      <c r="E1397" t="s">
        <v>2905</v>
      </c>
      <c r="F1397">
        <v>0</v>
      </c>
      <c r="G1397">
        <v>0</v>
      </c>
      <c r="H1397">
        <v>0</v>
      </c>
    </row>
    <row r="1398" spans="1:8" hidden="1" x14ac:dyDescent="0.3">
      <c r="A1398" t="s">
        <v>720</v>
      </c>
      <c r="B1398" t="s">
        <v>234</v>
      </c>
      <c r="C1398" t="s">
        <v>222</v>
      </c>
      <c r="D1398" t="s">
        <v>2906</v>
      </c>
      <c r="E1398" t="s">
        <v>2907</v>
      </c>
      <c r="F1398">
        <v>10.09</v>
      </c>
    </row>
    <row r="1399" spans="1:8" hidden="1" x14ac:dyDescent="0.3">
      <c r="A1399" t="s">
        <v>720</v>
      </c>
      <c r="B1399" t="s">
        <v>234</v>
      </c>
      <c r="C1399" t="s">
        <v>18</v>
      </c>
      <c r="D1399" t="s">
        <v>673</v>
      </c>
      <c r="E1399" t="s">
        <v>2907</v>
      </c>
      <c r="F1399">
        <v>0</v>
      </c>
      <c r="G1399">
        <v>0</v>
      </c>
      <c r="H1399">
        <v>0</v>
      </c>
    </row>
    <row r="1400" spans="1:8" hidden="1" x14ac:dyDescent="0.3">
      <c r="A1400" t="s">
        <v>720</v>
      </c>
      <c r="B1400" t="s">
        <v>234</v>
      </c>
      <c r="C1400" t="s">
        <v>54</v>
      </c>
      <c r="D1400" t="s">
        <v>2908</v>
      </c>
      <c r="E1400" t="s">
        <v>2907</v>
      </c>
      <c r="F1400">
        <v>384</v>
      </c>
      <c r="G1400">
        <v>396</v>
      </c>
      <c r="H1400">
        <v>363</v>
      </c>
    </row>
    <row r="1401" spans="1:8" hidden="1" x14ac:dyDescent="0.3">
      <c r="A1401" t="s">
        <v>720</v>
      </c>
      <c r="B1401" t="s">
        <v>234</v>
      </c>
      <c r="C1401" t="s">
        <v>337</v>
      </c>
      <c r="D1401" t="s">
        <v>2909</v>
      </c>
      <c r="E1401" t="s">
        <v>2907</v>
      </c>
      <c r="F1401">
        <v>48.6</v>
      </c>
    </row>
    <row r="1402" spans="1:8" hidden="1" x14ac:dyDescent="0.3">
      <c r="A1402" t="s">
        <v>720</v>
      </c>
      <c r="B1402" t="s">
        <v>234</v>
      </c>
      <c r="C1402" t="s">
        <v>20</v>
      </c>
      <c r="D1402" t="s">
        <v>674</v>
      </c>
      <c r="E1402" t="s">
        <v>2910</v>
      </c>
      <c r="F1402">
        <v>0</v>
      </c>
      <c r="G1402">
        <v>0</v>
      </c>
      <c r="H1402">
        <v>0</v>
      </c>
    </row>
    <row r="1403" spans="1:8" hidden="1" x14ac:dyDescent="0.3">
      <c r="A1403" t="s">
        <v>720</v>
      </c>
      <c r="B1403" t="s">
        <v>234</v>
      </c>
      <c r="C1403" t="s">
        <v>28</v>
      </c>
      <c r="D1403" t="s">
        <v>675</v>
      </c>
      <c r="E1403" t="s">
        <v>2911</v>
      </c>
      <c r="F1403">
        <v>0</v>
      </c>
      <c r="G1403">
        <v>0</v>
      </c>
      <c r="H1403">
        <v>0</v>
      </c>
    </row>
    <row r="1404" spans="1:8" hidden="1" x14ac:dyDescent="0.3">
      <c r="A1404" t="s">
        <v>720</v>
      </c>
      <c r="B1404" t="s">
        <v>236</v>
      </c>
      <c r="C1404" t="s">
        <v>203</v>
      </c>
      <c r="D1404" t="s">
        <v>2912</v>
      </c>
      <c r="E1404" t="s">
        <v>2913</v>
      </c>
      <c r="F1404">
        <v>9433.7900000000009</v>
      </c>
      <c r="G1404">
        <v>8751.18</v>
      </c>
      <c r="H1404">
        <v>8907.51</v>
      </c>
    </row>
    <row r="1405" spans="1:8" hidden="1" x14ac:dyDescent="0.3">
      <c r="A1405" t="s">
        <v>720</v>
      </c>
      <c r="B1405" t="s">
        <v>236</v>
      </c>
      <c r="C1405" t="s">
        <v>266</v>
      </c>
      <c r="D1405" t="s">
        <v>2914</v>
      </c>
      <c r="E1405" t="s">
        <v>2913</v>
      </c>
      <c r="F1405">
        <v>2303.88</v>
      </c>
      <c r="G1405">
        <v>2451.14</v>
      </c>
      <c r="H1405">
        <v>2489.15</v>
      </c>
    </row>
    <row r="1406" spans="1:8" hidden="1" x14ac:dyDescent="0.3">
      <c r="A1406" t="s">
        <v>720</v>
      </c>
      <c r="B1406" t="s">
        <v>236</v>
      </c>
      <c r="C1406" t="s">
        <v>205</v>
      </c>
      <c r="D1406" t="s">
        <v>2915</v>
      </c>
      <c r="E1406" t="s">
        <v>2913</v>
      </c>
      <c r="F1406">
        <v>24248.61</v>
      </c>
      <c r="G1406">
        <v>24598.23</v>
      </c>
      <c r="H1406">
        <v>27283.27</v>
      </c>
    </row>
    <row r="1407" spans="1:8" hidden="1" x14ac:dyDescent="0.3">
      <c r="A1407" t="s">
        <v>720</v>
      </c>
      <c r="B1407" t="s">
        <v>236</v>
      </c>
      <c r="C1407" t="s">
        <v>206</v>
      </c>
      <c r="D1407" t="s">
        <v>2916</v>
      </c>
      <c r="E1407" t="s">
        <v>2913</v>
      </c>
      <c r="F1407">
        <v>147.6</v>
      </c>
      <c r="G1407">
        <v>139.69</v>
      </c>
      <c r="H1407">
        <v>523.53</v>
      </c>
    </row>
    <row r="1408" spans="1:8" hidden="1" x14ac:dyDescent="0.3">
      <c r="A1408" t="s">
        <v>720</v>
      </c>
      <c r="B1408" t="s">
        <v>236</v>
      </c>
      <c r="C1408" t="s">
        <v>207</v>
      </c>
      <c r="D1408" t="s">
        <v>2917</v>
      </c>
      <c r="E1408" t="s">
        <v>2913</v>
      </c>
      <c r="F1408">
        <v>2206.46</v>
      </c>
      <c r="G1408">
        <v>2046.82</v>
      </c>
      <c r="H1408">
        <v>2083.5</v>
      </c>
    </row>
    <row r="1409" spans="1:8" hidden="1" x14ac:dyDescent="0.3">
      <c r="A1409" t="s">
        <v>720</v>
      </c>
      <c r="B1409" t="s">
        <v>236</v>
      </c>
      <c r="C1409" t="s">
        <v>208</v>
      </c>
      <c r="D1409" t="s">
        <v>2918</v>
      </c>
      <c r="E1409" t="s">
        <v>2913</v>
      </c>
      <c r="F1409">
        <v>548.39</v>
      </c>
      <c r="G1409">
        <v>634.02</v>
      </c>
      <c r="H1409">
        <v>365.56</v>
      </c>
    </row>
    <row r="1410" spans="1:8" hidden="1" x14ac:dyDescent="0.3">
      <c r="A1410" t="s">
        <v>720</v>
      </c>
      <c r="B1410" t="s">
        <v>236</v>
      </c>
      <c r="C1410" t="s">
        <v>267</v>
      </c>
      <c r="D1410" t="s">
        <v>2919</v>
      </c>
      <c r="E1410" t="s">
        <v>2913</v>
      </c>
      <c r="F1410">
        <v>5008.8100000000004</v>
      </c>
      <c r="G1410">
        <v>5592.3</v>
      </c>
      <c r="H1410">
        <v>5538.37</v>
      </c>
    </row>
    <row r="1411" spans="1:8" hidden="1" x14ac:dyDescent="0.3">
      <c r="A1411" t="s">
        <v>720</v>
      </c>
      <c r="B1411" t="s">
        <v>236</v>
      </c>
      <c r="C1411" t="s">
        <v>268</v>
      </c>
      <c r="D1411" t="s">
        <v>2920</v>
      </c>
      <c r="E1411" t="s">
        <v>2913</v>
      </c>
      <c r="F1411">
        <v>2099.73</v>
      </c>
      <c r="G1411">
        <v>4865.79</v>
      </c>
      <c r="H1411">
        <v>5571.34</v>
      </c>
    </row>
    <row r="1412" spans="1:8" hidden="1" x14ac:dyDescent="0.3">
      <c r="A1412" t="s">
        <v>720</v>
      </c>
      <c r="B1412" t="s">
        <v>236</v>
      </c>
      <c r="C1412" t="s">
        <v>269</v>
      </c>
      <c r="D1412" t="s">
        <v>2921</v>
      </c>
      <c r="E1412" t="s">
        <v>2913</v>
      </c>
      <c r="F1412">
        <v>216.99</v>
      </c>
      <c r="G1412">
        <v>502.91</v>
      </c>
      <c r="H1412">
        <v>575.79999999999995</v>
      </c>
    </row>
    <row r="1413" spans="1:8" x14ac:dyDescent="0.3">
      <c r="A1413" t="s">
        <v>720</v>
      </c>
      <c r="B1413" t="s">
        <v>236</v>
      </c>
      <c r="C1413" t="s">
        <v>73</v>
      </c>
      <c r="D1413" t="s">
        <v>2922</v>
      </c>
      <c r="E1413" t="s">
        <v>2913</v>
      </c>
      <c r="F1413">
        <v>0</v>
      </c>
    </row>
    <row r="1414" spans="1:8" hidden="1" x14ac:dyDescent="0.3">
      <c r="A1414" t="s">
        <v>720</v>
      </c>
      <c r="B1414" t="s">
        <v>236</v>
      </c>
      <c r="C1414" t="s">
        <v>270</v>
      </c>
      <c r="D1414" t="s">
        <v>2923</v>
      </c>
      <c r="E1414" t="s">
        <v>2924</v>
      </c>
      <c r="G1414">
        <v>18.95</v>
      </c>
    </row>
    <row r="1415" spans="1:8" hidden="1" x14ac:dyDescent="0.3">
      <c r="A1415" t="s">
        <v>720</v>
      </c>
      <c r="B1415" t="s">
        <v>236</v>
      </c>
      <c r="C1415" t="s">
        <v>11</v>
      </c>
      <c r="D1415" t="s">
        <v>677</v>
      </c>
      <c r="E1415" t="s">
        <v>2924</v>
      </c>
      <c r="F1415">
        <v>0</v>
      </c>
      <c r="G1415">
        <v>0</v>
      </c>
      <c r="H1415">
        <v>0</v>
      </c>
    </row>
    <row r="1416" spans="1:8" hidden="1" x14ac:dyDescent="0.3">
      <c r="A1416" t="s">
        <v>720</v>
      </c>
      <c r="B1416" t="s">
        <v>236</v>
      </c>
      <c r="C1416" t="s">
        <v>275</v>
      </c>
      <c r="D1416" t="s">
        <v>2925</v>
      </c>
      <c r="E1416" t="s">
        <v>2926</v>
      </c>
      <c r="G1416">
        <v>73.180000000000007</v>
      </c>
      <c r="H1416">
        <v>68.09</v>
      </c>
    </row>
    <row r="1417" spans="1:8" hidden="1" x14ac:dyDescent="0.3">
      <c r="A1417" t="s">
        <v>720</v>
      </c>
      <c r="B1417" t="s">
        <v>236</v>
      </c>
      <c r="C1417" t="s">
        <v>277</v>
      </c>
      <c r="D1417" t="s">
        <v>2927</v>
      </c>
      <c r="E1417" t="s">
        <v>2926</v>
      </c>
      <c r="G1417">
        <v>0</v>
      </c>
    </row>
    <row r="1418" spans="1:8" hidden="1" x14ac:dyDescent="0.3">
      <c r="A1418" t="s">
        <v>720</v>
      </c>
      <c r="B1418" t="s">
        <v>236</v>
      </c>
      <c r="C1418" t="s">
        <v>300</v>
      </c>
      <c r="D1418" t="s">
        <v>2928</v>
      </c>
      <c r="E1418" t="s">
        <v>2926</v>
      </c>
      <c r="F1418">
        <v>248</v>
      </c>
      <c r="G1418">
        <v>70.95</v>
      </c>
    </row>
    <row r="1419" spans="1:8" hidden="1" x14ac:dyDescent="0.3">
      <c r="A1419" t="s">
        <v>720</v>
      </c>
      <c r="B1419" t="s">
        <v>236</v>
      </c>
      <c r="C1419" t="s">
        <v>302</v>
      </c>
      <c r="D1419" t="s">
        <v>2929</v>
      </c>
      <c r="E1419" t="s">
        <v>2926</v>
      </c>
      <c r="H1419">
        <v>133.94999999999999</v>
      </c>
    </row>
    <row r="1420" spans="1:8" hidden="1" x14ac:dyDescent="0.3">
      <c r="A1420" t="s">
        <v>720</v>
      </c>
      <c r="B1420" t="s">
        <v>236</v>
      </c>
      <c r="C1420" t="s">
        <v>364</v>
      </c>
      <c r="D1420" t="s">
        <v>2930</v>
      </c>
      <c r="E1420" t="s">
        <v>2926</v>
      </c>
      <c r="F1420">
        <v>255.55</v>
      </c>
      <c r="G1420">
        <v>166.2</v>
      </c>
      <c r="H1420">
        <v>67.739999999999995</v>
      </c>
    </row>
    <row r="1421" spans="1:8" hidden="1" x14ac:dyDescent="0.3">
      <c r="A1421" t="s">
        <v>720</v>
      </c>
      <c r="B1421" t="s">
        <v>236</v>
      </c>
      <c r="C1421" t="s">
        <v>360</v>
      </c>
      <c r="D1421" t="s">
        <v>2931</v>
      </c>
      <c r="E1421" t="s">
        <v>2926</v>
      </c>
      <c r="F1421">
        <v>781.84</v>
      </c>
      <c r="G1421">
        <v>1573.11</v>
      </c>
      <c r="H1421">
        <v>2254.9</v>
      </c>
    </row>
    <row r="1422" spans="1:8" hidden="1" x14ac:dyDescent="0.3">
      <c r="A1422" t="s">
        <v>720</v>
      </c>
      <c r="B1422" t="s">
        <v>236</v>
      </c>
      <c r="C1422" t="s">
        <v>16</v>
      </c>
      <c r="D1422" t="s">
        <v>678</v>
      </c>
      <c r="E1422" t="s">
        <v>2926</v>
      </c>
      <c r="F1422">
        <v>0</v>
      </c>
      <c r="G1422">
        <v>0</v>
      </c>
      <c r="H1422">
        <v>0</v>
      </c>
    </row>
    <row r="1423" spans="1:8" hidden="1" x14ac:dyDescent="0.3">
      <c r="A1423" t="s">
        <v>720</v>
      </c>
      <c r="B1423" t="s">
        <v>236</v>
      </c>
      <c r="C1423" t="s">
        <v>361</v>
      </c>
      <c r="D1423" t="s">
        <v>2932</v>
      </c>
      <c r="E1423" t="s">
        <v>2933</v>
      </c>
      <c r="F1423">
        <v>0.8</v>
      </c>
    </row>
    <row r="1424" spans="1:8" hidden="1" x14ac:dyDescent="0.3">
      <c r="A1424" t="s">
        <v>720</v>
      </c>
      <c r="B1424" t="s">
        <v>236</v>
      </c>
      <c r="C1424" t="s">
        <v>222</v>
      </c>
      <c r="D1424" t="s">
        <v>2934</v>
      </c>
      <c r="E1424" t="s">
        <v>2933</v>
      </c>
      <c r="F1424">
        <v>680.07</v>
      </c>
      <c r="G1424">
        <v>682.68</v>
      </c>
      <c r="H1424">
        <v>563.62</v>
      </c>
    </row>
    <row r="1425" spans="1:8" hidden="1" x14ac:dyDescent="0.3">
      <c r="A1425" t="s">
        <v>720</v>
      </c>
      <c r="B1425" t="s">
        <v>236</v>
      </c>
      <c r="C1425" t="s">
        <v>365</v>
      </c>
      <c r="D1425" t="s">
        <v>2935</v>
      </c>
      <c r="E1425" t="s">
        <v>2933</v>
      </c>
      <c r="H1425">
        <v>0.99</v>
      </c>
    </row>
    <row r="1426" spans="1:8" hidden="1" x14ac:dyDescent="0.3">
      <c r="A1426" t="s">
        <v>720</v>
      </c>
      <c r="B1426" t="s">
        <v>236</v>
      </c>
      <c r="C1426" t="s">
        <v>18</v>
      </c>
      <c r="D1426" t="s">
        <v>679</v>
      </c>
      <c r="E1426" t="s">
        <v>2933</v>
      </c>
      <c r="F1426">
        <v>0</v>
      </c>
      <c r="G1426">
        <v>0</v>
      </c>
      <c r="H1426">
        <v>0</v>
      </c>
    </row>
    <row r="1427" spans="1:8" hidden="1" x14ac:dyDescent="0.3">
      <c r="A1427" t="s">
        <v>720</v>
      </c>
      <c r="B1427" t="s">
        <v>236</v>
      </c>
      <c r="C1427" t="s">
        <v>54</v>
      </c>
      <c r="D1427" t="s">
        <v>2936</v>
      </c>
      <c r="E1427" t="s">
        <v>2933</v>
      </c>
      <c r="F1427">
        <v>936</v>
      </c>
      <c r="G1427">
        <v>1152</v>
      </c>
      <c r="H1427">
        <v>1056</v>
      </c>
    </row>
    <row r="1428" spans="1:8" hidden="1" x14ac:dyDescent="0.3">
      <c r="A1428" t="s">
        <v>720</v>
      </c>
      <c r="B1428" t="s">
        <v>236</v>
      </c>
      <c r="C1428" t="s">
        <v>337</v>
      </c>
      <c r="D1428" t="s">
        <v>2937</v>
      </c>
      <c r="E1428" t="s">
        <v>2933</v>
      </c>
      <c r="F1428">
        <v>68.84</v>
      </c>
    </row>
    <row r="1429" spans="1:8" hidden="1" x14ac:dyDescent="0.3">
      <c r="A1429" t="s">
        <v>720</v>
      </c>
      <c r="B1429" t="s">
        <v>236</v>
      </c>
      <c r="C1429" t="s">
        <v>281</v>
      </c>
      <c r="D1429" t="s">
        <v>2938</v>
      </c>
      <c r="E1429" t="s">
        <v>2939</v>
      </c>
      <c r="F1429">
        <v>25784.57</v>
      </c>
      <c r="G1429">
        <v>16016.93</v>
      </c>
      <c r="H1429">
        <v>11768.39</v>
      </c>
    </row>
    <row r="1430" spans="1:8" hidden="1" x14ac:dyDescent="0.3">
      <c r="A1430" t="s">
        <v>720</v>
      </c>
      <c r="B1430" t="s">
        <v>236</v>
      </c>
      <c r="C1430" t="s">
        <v>282</v>
      </c>
      <c r="D1430" t="s">
        <v>2940</v>
      </c>
      <c r="E1430" t="s">
        <v>2939</v>
      </c>
      <c r="F1430">
        <v>2680.62</v>
      </c>
      <c r="G1430">
        <v>4566.43</v>
      </c>
      <c r="H1430">
        <v>3413.51</v>
      </c>
    </row>
    <row r="1431" spans="1:8" hidden="1" x14ac:dyDescent="0.3">
      <c r="A1431" t="s">
        <v>720</v>
      </c>
      <c r="B1431" t="s">
        <v>236</v>
      </c>
      <c r="C1431" t="s">
        <v>283</v>
      </c>
      <c r="D1431" t="s">
        <v>2941</v>
      </c>
      <c r="E1431" t="s">
        <v>2939</v>
      </c>
      <c r="F1431">
        <v>173</v>
      </c>
      <c r="G1431">
        <v>241</v>
      </c>
      <c r="H1431">
        <v>323</v>
      </c>
    </row>
    <row r="1432" spans="1:8" hidden="1" x14ac:dyDescent="0.3">
      <c r="A1432" t="s">
        <v>720</v>
      </c>
      <c r="B1432" t="s">
        <v>236</v>
      </c>
      <c r="C1432" t="s">
        <v>284</v>
      </c>
      <c r="D1432" t="s">
        <v>2942</v>
      </c>
      <c r="E1432" t="s">
        <v>2939</v>
      </c>
      <c r="F1432">
        <v>6790.41</v>
      </c>
      <c r="G1432">
        <v>6316.91</v>
      </c>
      <c r="H1432">
        <v>3170.87</v>
      </c>
    </row>
    <row r="1433" spans="1:8" hidden="1" x14ac:dyDescent="0.3">
      <c r="A1433" t="s">
        <v>720</v>
      </c>
      <c r="B1433" t="s">
        <v>236</v>
      </c>
      <c r="C1433" t="s">
        <v>285</v>
      </c>
      <c r="D1433" t="s">
        <v>2943</v>
      </c>
      <c r="E1433" t="s">
        <v>2939</v>
      </c>
      <c r="F1433">
        <v>2551.35</v>
      </c>
      <c r="G1433">
        <v>75.56</v>
      </c>
      <c r="H1433">
        <v>317.83999999999997</v>
      </c>
    </row>
    <row r="1434" spans="1:8" hidden="1" x14ac:dyDescent="0.3">
      <c r="A1434" t="s">
        <v>720</v>
      </c>
      <c r="B1434" t="s">
        <v>236</v>
      </c>
      <c r="C1434" t="s">
        <v>287</v>
      </c>
      <c r="D1434" t="s">
        <v>2944</v>
      </c>
      <c r="E1434" t="s">
        <v>2939</v>
      </c>
      <c r="F1434">
        <v>332</v>
      </c>
      <c r="H1434">
        <v>30.5</v>
      </c>
    </row>
    <row r="1435" spans="1:8" hidden="1" x14ac:dyDescent="0.3">
      <c r="A1435" t="s">
        <v>720</v>
      </c>
      <c r="B1435" t="s">
        <v>236</v>
      </c>
      <c r="C1435" t="s">
        <v>289</v>
      </c>
      <c r="D1435" t="s">
        <v>2945</v>
      </c>
      <c r="E1435" t="s">
        <v>2939</v>
      </c>
      <c r="F1435">
        <v>1293.52</v>
      </c>
      <c r="H1435">
        <v>128.28</v>
      </c>
    </row>
    <row r="1436" spans="1:8" hidden="1" x14ac:dyDescent="0.3">
      <c r="A1436" t="s">
        <v>720</v>
      </c>
      <c r="B1436" t="s">
        <v>236</v>
      </c>
      <c r="C1436" t="s">
        <v>375</v>
      </c>
      <c r="D1436" t="s">
        <v>2946</v>
      </c>
      <c r="E1436" t="s">
        <v>2939</v>
      </c>
      <c r="H1436">
        <v>0</v>
      </c>
    </row>
    <row r="1437" spans="1:8" hidden="1" x14ac:dyDescent="0.3">
      <c r="A1437" t="s">
        <v>720</v>
      </c>
      <c r="B1437" t="s">
        <v>236</v>
      </c>
      <c r="C1437" t="s">
        <v>292</v>
      </c>
      <c r="D1437" t="s">
        <v>2947</v>
      </c>
      <c r="E1437" t="s">
        <v>2939</v>
      </c>
      <c r="H1437">
        <v>812</v>
      </c>
    </row>
    <row r="1438" spans="1:8" hidden="1" x14ac:dyDescent="0.3">
      <c r="A1438" t="s">
        <v>720</v>
      </c>
      <c r="B1438" t="s">
        <v>236</v>
      </c>
      <c r="C1438" t="s">
        <v>293</v>
      </c>
      <c r="D1438" t="s">
        <v>2948</v>
      </c>
      <c r="E1438" t="s">
        <v>2939</v>
      </c>
      <c r="F1438">
        <v>199.02</v>
      </c>
    </row>
    <row r="1439" spans="1:8" hidden="1" x14ac:dyDescent="0.3">
      <c r="A1439" t="s">
        <v>720</v>
      </c>
      <c r="B1439" t="s">
        <v>236</v>
      </c>
      <c r="C1439" t="s">
        <v>20</v>
      </c>
      <c r="D1439" t="s">
        <v>680</v>
      </c>
      <c r="E1439" t="s">
        <v>2939</v>
      </c>
      <c r="F1439">
        <v>0</v>
      </c>
      <c r="G1439">
        <v>0</v>
      </c>
      <c r="H1439">
        <v>0</v>
      </c>
    </row>
    <row r="1440" spans="1:8" hidden="1" x14ac:dyDescent="0.3">
      <c r="A1440" t="s">
        <v>720</v>
      </c>
      <c r="B1440" t="s">
        <v>236</v>
      </c>
      <c r="C1440" t="s">
        <v>346</v>
      </c>
      <c r="D1440" t="s">
        <v>2949</v>
      </c>
      <c r="E1440" t="s">
        <v>2950</v>
      </c>
      <c r="H1440">
        <v>1158.5999999999999</v>
      </c>
    </row>
    <row r="1441" spans="1:8" hidden="1" x14ac:dyDescent="0.3">
      <c r="A1441" t="s">
        <v>720</v>
      </c>
      <c r="B1441" t="s">
        <v>236</v>
      </c>
      <c r="C1441" t="s">
        <v>24</v>
      </c>
      <c r="D1441" t="s">
        <v>2951</v>
      </c>
      <c r="E1441" t="s">
        <v>2952</v>
      </c>
      <c r="G1441">
        <v>70.8</v>
      </c>
    </row>
    <row r="1442" spans="1:8" hidden="1" x14ac:dyDescent="0.3">
      <c r="A1442" t="s">
        <v>720</v>
      </c>
      <c r="B1442" t="s">
        <v>238</v>
      </c>
      <c r="C1442" t="s">
        <v>203</v>
      </c>
      <c r="D1442" t="s">
        <v>2953</v>
      </c>
      <c r="E1442" t="s">
        <v>2954</v>
      </c>
      <c r="F1442">
        <v>2363.4699999999998</v>
      </c>
      <c r="G1442">
        <v>1136.5</v>
      </c>
      <c r="H1442">
        <v>1164.83</v>
      </c>
    </row>
    <row r="1443" spans="1:8" hidden="1" x14ac:dyDescent="0.3">
      <c r="A1443" t="s">
        <v>720</v>
      </c>
      <c r="B1443" t="s">
        <v>238</v>
      </c>
      <c r="C1443" t="s">
        <v>266</v>
      </c>
      <c r="D1443" t="s">
        <v>2955</v>
      </c>
      <c r="E1443" t="s">
        <v>2954</v>
      </c>
      <c r="F1443">
        <v>461.77</v>
      </c>
      <c r="G1443">
        <v>1751.69</v>
      </c>
      <c r="H1443">
        <v>1816.53</v>
      </c>
    </row>
    <row r="1444" spans="1:8" hidden="1" x14ac:dyDescent="0.3">
      <c r="A1444" t="s">
        <v>720</v>
      </c>
      <c r="B1444" t="s">
        <v>238</v>
      </c>
      <c r="C1444" t="s">
        <v>205</v>
      </c>
      <c r="D1444" t="s">
        <v>2956</v>
      </c>
      <c r="E1444" t="s">
        <v>2954</v>
      </c>
      <c r="F1444">
        <v>6418.92</v>
      </c>
      <c r="G1444">
        <v>4595.4799999999996</v>
      </c>
      <c r="H1444">
        <v>4426.8599999999997</v>
      </c>
    </row>
    <row r="1445" spans="1:8" hidden="1" x14ac:dyDescent="0.3">
      <c r="A1445" t="s">
        <v>720</v>
      </c>
      <c r="B1445" t="s">
        <v>238</v>
      </c>
      <c r="C1445" t="s">
        <v>206</v>
      </c>
      <c r="D1445" t="s">
        <v>2957</v>
      </c>
      <c r="E1445" t="s">
        <v>2954</v>
      </c>
      <c r="F1445">
        <v>39.01</v>
      </c>
      <c r="G1445">
        <v>19.170000000000002</v>
      </c>
      <c r="H1445">
        <v>74.03</v>
      </c>
    </row>
    <row r="1446" spans="1:8" hidden="1" x14ac:dyDescent="0.3">
      <c r="A1446" t="s">
        <v>720</v>
      </c>
      <c r="B1446" t="s">
        <v>238</v>
      </c>
      <c r="C1446" t="s">
        <v>207</v>
      </c>
      <c r="D1446" t="s">
        <v>2958</v>
      </c>
      <c r="E1446" t="s">
        <v>2954</v>
      </c>
      <c r="F1446">
        <v>552.75</v>
      </c>
      <c r="G1446">
        <v>265.75</v>
      </c>
      <c r="H1446">
        <v>272.47000000000003</v>
      </c>
    </row>
    <row r="1447" spans="1:8" hidden="1" x14ac:dyDescent="0.3">
      <c r="A1447" t="s">
        <v>720</v>
      </c>
      <c r="B1447" t="s">
        <v>238</v>
      </c>
      <c r="C1447" t="s">
        <v>208</v>
      </c>
      <c r="D1447" t="s">
        <v>2959</v>
      </c>
      <c r="E1447" t="s">
        <v>2954</v>
      </c>
      <c r="F1447">
        <v>146.81</v>
      </c>
      <c r="G1447">
        <v>87.92</v>
      </c>
      <c r="H1447">
        <v>51.73</v>
      </c>
    </row>
    <row r="1448" spans="1:8" hidden="1" x14ac:dyDescent="0.3">
      <c r="A1448" t="s">
        <v>720</v>
      </c>
      <c r="B1448" t="s">
        <v>238</v>
      </c>
      <c r="C1448" t="s">
        <v>267</v>
      </c>
      <c r="D1448" t="s">
        <v>2960</v>
      </c>
      <c r="E1448" t="s">
        <v>2954</v>
      </c>
      <c r="F1448">
        <v>4008.48</v>
      </c>
      <c r="G1448">
        <v>0</v>
      </c>
    </row>
    <row r="1449" spans="1:8" hidden="1" x14ac:dyDescent="0.3">
      <c r="A1449" t="s">
        <v>720</v>
      </c>
      <c r="B1449" t="s">
        <v>238</v>
      </c>
      <c r="C1449" t="s">
        <v>268</v>
      </c>
      <c r="D1449" t="s">
        <v>2961</v>
      </c>
      <c r="E1449" t="s">
        <v>2954</v>
      </c>
      <c r="G1449">
        <v>-0.01</v>
      </c>
    </row>
    <row r="1450" spans="1:8" hidden="1" x14ac:dyDescent="0.3">
      <c r="A1450" t="s">
        <v>720</v>
      </c>
      <c r="B1450" t="s">
        <v>238</v>
      </c>
      <c r="C1450" t="s">
        <v>269</v>
      </c>
      <c r="D1450" t="s">
        <v>2962</v>
      </c>
      <c r="E1450" t="s">
        <v>2954</v>
      </c>
      <c r="G1450">
        <v>-0.01</v>
      </c>
    </row>
    <row r="1451" spans="1:8" x14ac:dyDescent="0.3">
      <c r="A1451" t="s">
        <v>720</v>
      </c>
      <c r="B1451" t="s">
        <v>238</v>
      </c>
      <c r="C1451" t="s">
        <v>73</v>
      </c>
      <c r="D1451" t="s">
        <v>2963</v>
      </c>
      <c r="E1451" t="s">
        <v>2954</v>
      </c>
      <c r="F1451">
        <v>0</v>
      </c>
    </row>
    <row r="1452" spans="1:8" hidden="1" x14ac:dyDescent="0.3">
      <c r="A1452" t="s">
        <v>720</v>
      </c>
      <c r="B1452" t="s">
        <v>238</v>
      </c>
      <c r="C1452" t="s">
        <v>154</v>
      </c>
      <c r="D1452" t="s">
        <v>2964</v>
      </c>
      <c r="E1452" t="s">
        <v>2965</v>
      </c>
      <c r="F1452">
        <v>698.6</v>
      </c>
      <c r="G1452">
        <v>500</v>
      </c>
      <c r="H1452">
        <v>1600</v>
      </c>
    </row>
    <row r="1453" spans="1:8" hidden="1" x14ac:dyDescent="0.3">
      <c r="A1453" t="s">
        <v>720</v>
      </c>
      <c r="B1453" t="s">
        <v>238</v>
      </c>
      <c r="C1453" t="s">
        <v>352</v>
      </c>
      <c r="D1453" t="s">
        <v>2966</v>
      </c>
      <c r="E1453" t="s">
        <v>2967</v>
      </c>
      <c r="H1453">
        <v>0</v>
      </c>
    </row>
    <row r="1454" spans="1:8" hidden="1" x14ac:dyDescent="0.3">
      <c r="A1454" t="s">
        <v>720</v>
      </c>
      <c r="B1454" t="s">
        <v>238</v>
      </c>
      <c r="C1454" t="s">
        <v>300</v>
      </c>
      <c r="D1454" t="s">
        <v>2968</v>
      </c>
      <c r="E1454" t="s">
        <v>2967</v>
      </c>
      <c r="F1454">
        <v>166.5</v>
      </c>
      <c r="G1454">
        <v>6.75</v>
      </c>
    </row>
    <row r="1455" spans="1:8" hidden="1" x14ac:dyDescent="0.3">
      <c r="A1455" t="s">
        <v>720</v>
      </c>
      <c r="B1455" t="s">
        <v>238</v>
      </c>
      <c r="C1455" t="s">
        <v>364</v>
      </c>
      <c r="D1455" t="s">
        <v>2969</v>
      </c>
      <c r="E1455" t="s">
        <v>2967</v>
      </c>
      <c r="F1455">
        <v>31.9</v>
      </c>
    </row>
    <row r="1456" spans="1:8" hidden="1" x14ac:dyDescent="0.3">
      <c r="A1456" t="s">
        <v>720</v>
      </c>
      <c r="B1456" t="s">
        <v>238</v>
      </c>
      <c r="C1456" t="s">
        <v>360</v>
      </c>
      <c r="D1456" t="s">
        <v>2970</v>
      </c>
      <c r="E1456" t="s">
        <v>2967</v>
      </c>
      <c r="F1456">
        <v>14.2</v>
      </c>
      <c r="G1456">
        <v>0.35</v>
      </c>
      <c r="H1456">
        <v>0.1</v>
      </c>
    </row>
    <row r="1457" spans="1:8" hidden="1" x14ac:dyDescent="0.3">
      <c r="A1457" t="s">
        <v>720</v>
      </c>
      <c r="B1457" t="s">
        <v>238</v>
      </c>
      <c r="C1457" t="s">
        <v>16</v>
      </c>
      <c r="D1457" t="s">
        <v>681</v>
      </c>
      <c r="E1457" t="s">
        <v>2967</v>
      </c>
      <c r="F1457">
        <v>0</v>
      </c>
      <c r="G1457">
        <v>0</v>
      </c>
      <c r="H1457">
        <v>0</v>
      </c>
    </row>
    <row r="1458" spans="1:8" hidden="1" x14ac:dyDescent="0.3">
      <c r="A1458" t="s">
        <v>720</v>
      </c>
      <c r="B1458" t="s">
        <v>238</v>
      </c>
      <c r="C1458" t="s">
        <v>361</v>
      </c>
      <c r="D1458" t="s">
        <v>2971</v>
      </c>
      <c r="E1458" t="s">
        <v>2972</v>
      </c>
      <c r="F1458">
        <v>0.48</v>
      </c>
      <c r="G1458">
        <v>0.32</v>
      </c>
    </row>
    <row r="1459" spans="1:8" hidden="1" x14ac:dyDescent="0.3">
      <c r="A1459" t="s">
        <v>720</v>
      </c>
      <c r="B1459" t="s">
        <v>238</v>
      </c>
      <c r="C1459" t="s">
        <v>222</v>
      </c>
      <c r="D1459" t="s">
        <v>2973</v>
      </c>
      <c r="E1459" t="s">
        <v>2972</v>
      </c>
      <c r="F1459">
        <v>25.34</v>
      </c>
    </row>
    <row r="1460" spans="1:8" hidden="1" x14ac:dyDescent="0.3">
      <c r="A1460" t="s">
        <v>720</v>
      </c>
      <c r="B1460" t="s">
        <v>238</v>
      </c>
      <c r="C1460" t="s">
        <v>303</v>
      </c>
      <c r="D1460" t="s">
        <v>2974</v>
      </c>
      <c r="E1460" t="s">
        <v>2972</v>
      </c>
      <c r="F1460">
        <v>172.6</v>
      </c>
    </row>
    <row r="1461" spans="1:8" hidden="1" x14ac:dyDescent="0.3">
      <c r="A1461" t="s">
        <v>720</v>
      </c>
      <c r="B1461" t="s">
        <v>238</v>
      </c>
      <c r="C1461" t="s">
        <v>18</v>
      </c>
      <c r="D1461" t="s">
        <v>682</v>
      </c>
      <c r="E1461" t="s">
        <v>2972</v>
      </c>
      <c r="F1461">
        <v>0</v>
      </c>
      <c r="G1461">
        <v>0</v>
      </c>
      <c r="H1461">
        <v>0</v>
      </c>
    </row>
    <row r="1462" spans="1:8" hidden="1" x14ac:dyDescent="0.3">
      <c r="A1462" t="s">
        <v>720</v>
      </c>
      <c r="B1462" t="s">
        <v>238</v>
      </c>
      <c r="C1462" t="s">
        <v>54</v>
      </c>
      <c r="D1462" t="s">
        <v>2975</v>
      </c>
      <c r="E1462" t="s">
        <v>2972</v>
      </c>
      <c r="F1462">
        <v>936</v>
      </c>
      <c r="G1462">
        <v>792</v>
      </c>
      <c r="H1462">
        <v>726</v>
      </c>
    </row>
    <row r="1463" spans="1:8" hidden="1" x14ac:dyDescent="0.3">
      <c r="A1463" t="s">
        <v>720</v>
      </c>
      <c r="B1463" t="s">
        <v>238</v>
      </c>
      <c r="C1463" t="s">
        <v>337</v>
      </c>
      <c r="D1463" t="s">
        <v>2976</v>
      </c>
      <c r="E1463" t="s">
        <v>2972</v>
      </c>
      <c r="F1463">
        <v>10</v>
      </c>
    </row>
    <row r="1464" spans="1:8" hidden="1" x14ac:dyDescent="0.3">
      <c r="A1464" t="s">
        <v>720</v>
      </c>
      <c r="B1464" t="s">
        <v>238</v>
      </c>
      <c r="C1464" t="s">
        <v>284</v>
      </c>
      <c r="D1464" t="s">
        <v>2977</v>
      </c>
      <c r="E1464" t="s">
        <v>2978</v>
      </c>
      <c r="F1464">
        <v>224.68</v>
      </c>
    </row>
    <row r="1465" spans="1:8" hidden="1" x14ac:dyDescent="0.3">
      <c r="A1465" t="s">
        <v>720</v>
      </c>
      <c r="B1465" t="s">
        <v>238</v>
      </c>
      <c r="C1465" t="s">
        <v>286</v>
      </c>
      <c r="D1465" t="s">
        <v>2979</v>
      </c>
      <c r="E1465" t="s">
        <v>2978</v>
      </c>
      <c r="F1465">
        <v>655.7</v>
      </c>
    </row>
    <row r="1466" spans="1:8" hidden="1" x14ac:dyDescent="0.3">
      <c r="A1466" t="s">
        <v>720</v>
      </c>
      <c r="B1466" t="s">
        <v>238</v>
      </c>
      <c r="C1466" t="s">
        <v>289</v>
      </c>
      <c r="D1466" t="s">
        <v>2980</v>
      </c>
      <c r="E1466" t="s">
        <v>2978</v>
      </c>
      <c r="H1466">
        <v>354.06</v>
      </c>
    </row>
    <row r="1467" spans="1:8" hidden="1" x14ac:dyDescent="0.3">
      <c r="A1467" t="s">
        <v>720</v>
      </c>
      <c r="B1467" t="s">
        <v>238</v>
      </c>
      <c r="C1467" t="s">
        <v>375</v>
      </c>
      <c r="D1467" t="s">
        <v>2981</v>
      </c>
      <c r="E1467" t="s">
        <v>2978</v>
      </c>
      <c r="H1467">
        <v>568</v>
      </c>
    </row>
    <row r="1468" spans="1:8" hidden="1" x14ac:dyDescent="0.3">
      <c r="A1468" t="s">
        <v>720</v>
      </c>
      <c r="B1468" t="s">
        <v>238</v>
      </c>
      <c r="C1468" t="s">
        <v>376</v>
      </c>
      <c r="D1468" t="s">
        <v>2982</v>
      </c>
      <c r="E1468" t="s">
        <v>2978</v>
      </c>
      <c r="H1468">
        <v>127</v>
      </c>
    </row>
    <row r="1469" spans="1:8" hidden="1" x14ac:dyDescent="0.3">
      <c r="A1469" t="s">
        <v>720</v>
      </c>
      <c r="B1469" t="s">
        <v>238</v>
      </c>
      <c r="C1469" t="s">
        <v>292</v>
      </c>
      <c r="D1469" t="s">
        <v>2983</v>
      </c>
      <c r="E1469" t="s">
        <v>2978</v>
      </c>
      <c r="H1469">
        <v>252.88</v>
      </c>
    </row>
    <row r="1470" spans="1:8" hidden="1" x14ac:dyDescent="0.3">
      <c r="A1470" t="s">
        <v>720</v>
      </c>
      <c r="B1470" t="s">
        <v>238</v>
      </c>
      <c r="C1470" t="s">
        <v>293</v>
      </c>
      <c r="D1470" t="s">
        <v>2984</v>
      </c>
      <c r="E1470" t="s">
        <v>2978</v>
      </c>
      <c r="F1470">
        <v>64.430000000000007</v>
      </c>
      <c r="G1470">
        <v>301.74</v>
      </c>
    </row>
    <row r="1471" spans="1:8" hidden="1" x14ac:dyDescent="0.3">
      <c r="A1471" t="s">
        <v>720</v>
      </c>
      <c r="B1471" t="s">
        <v>238</v>
      </c>
      <c r="C1471" t="s">
        <v>294</v>
      </c>
      <c r="D1471" t="s">
        <v>2985</v>
      </c>
      <c r="E1471" t="s">
        <v>2978</v>
      </c>
      <c r="F1471">
        <v>409.72</v>
      </c>
    </row>
    <row r="1472" spans="1:8" hidden="1" x14ac:dyDescent="0.3">
      <c r="A1472" t="s">
        <v>720</v>
      </c>
      <c r="B1472" t="s">
        <v>238</v>
      </c>
      <c r="C1472" t="s">
        <v>20</v>
      </c>
      <c r="D1472" t="s">
        <v>683</v>
      </c>
      <c r="E1472" t="s">
        <v>2978</v>
      </c>
      <c r="F1472">
        <v>0</v>
      </c>
      <c r="G1472">
        <v>0</v>
      </c>
      <c r="H1472">
        <v>0</v>
      </c>
    </row>
    <row r="1473" spans="1:8" hidden="1" x14ac:dyDescent="0.3">
      <c r="A1473" t="s">
        <v>720</v>
      </c>
      <c r="B1473" t="s">
        <v>238</v>
      </c>
      <c r="C1473" t="s">
        <v>298</v>
      </c>
      <c r="D1473" t="s">
        <v>2986</v>
      </c>
      <c r="E1473" t="s">
        <v>2987</v>
      </c>
      <c r="F1473">
        <v>1000</v>
      </c>
      <c r="G1473">
        <v>500</v>
      </c>
    </row>
    <row r="1474" spans="1:8" hidden="1" x14ac:dyDescent="0.3">
      <c r="A1474" t="s">
        <v>720</v>
      </c>
      <c r="B1474" t="s">
        <v>238</v>
      </c>
      <c r="C1474" t="s">
        <v>28</v>
      </c>
      <c r="D1474" t="s">
        <v>684</v>
      </c>
      <c r="E1474" t="s">
        <v>2987</v>
      </c>
      <c r="F1474">
        <v>0</v>
      </c>
      <c r="G1474">
        <v>0</v>
      </c>
      <c r="H1474">
        <v>0</v>
      </c>
    </row>
    <row r="1475" spans="1:8" hidden="1" x14ac:dyDescent="0.3">
      <c r="A1475" t="s">
        <v>720</v>
      </c>
      <c r="B1475" t="s">
        <v>246</v>
      </c>
      <c r="C1475" t="s">
        <v>203</v>
      </c>
      <c r="D1475" t="s">
        <v>2988</v>
      </c>
      <c r="E1475" t="s">
        <v>2989</v>
      </c>
      <c r="F1475">
        <v>10366.26</v>
      </c>
      <c r="G1475">
        <v>10978.63</v>
      </c>
      <c r="H1475">
        <v>10917.7</v>
      </c>
    </row>
    <row r="1476" spans="1:8" hidden="1" x14ac:dyDescent="0.3">
      <c r="A1476" t="s">
        <v>720</v>
      </c>
      <c r="B1476" t="s">
        <v>246</v>
      </c>
      <c r="C1476" t="s">
        <v>266</v>
      </c>
      <c r="D1476" t="s">
        <v>2990</v>
      </c>
      <c r="E1476" t="s">
        <v>2989</v>
      </c>
      <c r="F1476">
        <v>3449.36</v>
      </c>
      <c r="G1476">
        <v>4266.04</v>
      </c>
      <c r="H1476">
        <v>3517.74</v>
      </c>
    </row>
    <row r="1477" spans="1:8" hidden="1" x14ac:dyDescent="0.3">
      <c r="A1477" t="s">
        <v>720</v>
      </c>
      <c r="B1477" t="s">
        <v>246</v>
      </c>
      <c r="C1477" t="s">
        <v>205</v>
      </c>
      <c r="D1477" t="s">
        <v>2991</v>
      </c>
      <c r="E1477" t="s">
        <v>2989</v>
      </c>
      <c r="F1477">
        <v>26601.08</v>
      </c>
      <c r="G1477">
        <v>25296</v>
      </c>
      <c r="H1477">
        <v>24242</v>
      </c>
    </row>
    <row r="1478" spans="1:8" hidden="1" x14ac:dyDescent="0.3">
      <c r="A1478" t="s">
        <v>720</v>
      </c>
      <c r="B1478" t="s">
        <v>246</v>
      </c>
      <c r="C1478" t="s">
        <v>206</v>
      </c>
      <c r="D1478" t="s">
        <v>2992</v>
      </c>
      <c r="E1478" t="s">
        <v>2989</v>
      </c>
      <c r="F1478">
        <v>158.78</v>
      </c>
      <c r="G1478">
        <v>168.31</v>
      </c>
      <c r="H1478">
        <v>635.24</v>
      </c>
    </row>
    <row r="1479" spans="1:8" hidden="1" x14ac:dyDescent="0.3">
      <c r="A1479" t="s">
        <v>720</v>
      </c>
      <c r="B1479" t="s">
        <v>246</v>
      </c>
      <c r="C1479" t="s">
        <v>207</v>
      </c>
      <c r="D1479" t="s">
        <v>2993</v>
      </c>
      <c r="E1479" t="s">
        <v>2989</v>
      </c>
      <c r="F1479">
        <v>2424.37</v>
      </c>
      <c r="G1479">
        <v>2567.59</v>
      </c>
      <c r="H1479">
        <v>2553.3200000000002</v>
      </c>
    </row>
    <row r="1480" spans="1:8" hidden="1" x14ac:dyDescent="0.3">
      <c r="A1480" t="s">
        <v>720</v>
      </c>
      <c r="B1480" t="s">
        <v>246</v>
      </c>
      <c r="C1480" t="s">
        <v>208</v>
      </c>
      <c r="D1480" t="s">
        <v>2994</v>
      </c>
      <c r="E1480" t="s">
        <v>2989</v>
      </c>
      <c r="F1480">
        <v>597.74</v>
      </c>
      <c r="G1480">
        <v>771.89</v>
      </c>
      <c r="H1480">
        <v>443.44</v>
      </c>
    </row>
    <row r="1481" spans="1:8" hidden="1" x14ac:dyDescent="0.3">
      <c r="A1481" t="s">
        <v>720</v>
      </c>
      <c r="B1481" t="s">
        <v>246</v>
      </c>
      <c r="C1481" t="s">
        <v>268</v>
      </c>
      <c r="D1481" t="s">
        <v>2995</v>
      </c>
      <c r="E1481" t="s">
        <v>2989</v>
      </c>
      <c r="F1481">
        <v>12276.36</v>
      </c>
      <c r="G1481">
        <v>12378.71</v>
      </c>
      <c r="H1481">
        <v>12693.61</v>
      </c>
    </row>
    <row r="1482" spans="1:8" hidden="1" x14ac:dyDescent="0.3">
      <c r="A1482" t="s">
        <v>720</v>
      </c>
      <c r="B1482" t="s">
        <v>246</v>
      </c>
      <c r="C1482" t="s">
        <v>269</v>
      </c>
      <c r="D1482" t="s">
        <v>2996</v>
      </c>
      <c r="E1482" t="s">
        <v>2989</v>
      </c>
      <c r="F1482">
        <v>1268.76</v>
      </c>
      <c r="G1482">
        <v>1279.31</v>
      </c>
      <c r="H1482">
        <v>1311.84</v>
      </c>
    </row>
    <row r="1483" spans="1:8" x14ac:dyDescent="0.3">
      <c r="A1483" t="s">
        <v>720</v>
      </c>
      <c r="B1483" t="s">
        <v>246</v>
      </c>
      <c r="C1483" t="s">
        <v>73</v>
      </c>
      <c r="D1483" t="s">
        <v>2997</v>
      </c>
      <c r="E1483" t="s">
        <v>2989</v>
      </c>
      <c r="F1483">
        <v>0</v>
      </c>
    </row>
    <row r="1484" spans="1:8" hidden="1" x14ac:dyDescent="0.3">
      <c r="A1484" t="s">
        <v>720</v>
      </c>
      <c r="B1484" t="s">
        <v>246</v>
      </c>
      <c r="C1484" t="s">
        <v>270</v>
      </c>
      <c r="D1484" t="s">
        <v>2998</v>
      </c>
      <c r="E1484" t="s">
        <v>2999</v>
      </c>
      <c r="F1484">
        <v>721</v>
      </c>
      <c r="G1484">
        <v>392.39</v>
      </c>
      <c r="H1484">
        <v>373.08</v>
      </c>
    </row>
    <row r="1485" spans="1:8" hidden="1" x14ac:dyDescent="0.3">
      <c r="A1485" t="s">
        <v>720</v>
      </c>
      <c r="B1485" t="s">
        <v>246</v>
      </c>
      <c r="C1485" t="s">
        <v>273</v>
      </c>
      <c r="D1485" t="s">
        <v>3000</v>
      </c>
      <c r="E1485" t="s">
        <v>3001</v>
      </c>
      <c r="F1485">
        <v>500.77</v>
      </c>
      <c r="G1485">
        <v>1659.88</v>
      </c>
      <c r="H1485">
        <v>2230.98</v>
      </c>
    </row>
    <row r="1486" spans="1:8" hidden="1" x14ac:dyDescent="0.3">
      <c r="A1486" t="s">
        <v>720</v>
      </c>
      <c r="B1486" t="s">
        <v>246</v>
      </c>
      <c r="C1486" t="s">
        <v>184</v>
      </c>
      <c r="D1486" t="s">
        <v>3002</v>
      </c>
      <c r="E1486" t="s">
        <v>3001</v>
      </c>
      <c r="F1486">
        <v>190</v>
      </c>
      <c r="G1486">
        <v>21.5</v>
      </c>
      <c r="H1486">
        <v>897.29</v>
      </c>
    </row>
    <row r="1487" spans="1:8" hidden="1" x14ac:dyDescent="0.3">
      <c r="A1487" t="s">
        <v>720</v>
      </c>
      <c r="B1487" t="s">
        <v>246</v>
      </c>
      <c r="C1487" t="s">
        <v>333</v>
      </c>
      <c r="D1487" t="s">
        <v>3003</v>
      </c>
      <c r="E1487" t="s">
        <v>3001</v>
      </c>
      <c r="F1487">
        <v>143.94999999999999</v>
      </c>
    </row>
    <row r="1488" spans="1:8" hidden="1" x14ac:dyDescent="0.3">
      <c r="A1488" t="s">
        <v>720</v>
      </c>
      <c r="B1488" t="s">
        <v>246</v>
      </c>
      <c r="C1488" t="s">
        <v>275</v>
      </c>
      <c r="D1488" t="s">
        <v>3004</v>
      </c>
      <c r="E1488" t="s">
        <v>3001</v>
      </c>
      <c r="F1488">
        <v>403.38</v>
      </c>
      <c r="G1488">
        <v>344.02</v>
      </c>
      <c r="H1488">
        <v>78.260000000000005</v>
      </c>
    </row>
    <row r="1489" spans="1:8" hidden="1" x14ac:dyDescent="0.3">
      <c r="A1489" t="s">
        <v>720</v>
      </c>
      <c r="B1489" t="s">
        <v>246</v>
      </c>
      <c r="C1489" t="s">
        <v>276</v>
      </c>
      <c r="D1489" t="s">
        <v>3005</v>
      </c>
      <c r="E1489" t="s">
        <v>3001</v>
      </c>
      <c r="F1489">
        <v>1039</v>
      </c>
      <c r="G1489">
        <v>8839.41</v>
      </c>
      <c r="H1489">
        <v>8016.53</v>
      </c>
    </row>
    <row r="1490" spans="1:8" hidden="1" x14ac:dyDescent="0.3">
      <c r="A1490" t="s">
        <v>720</v>
      </c>
      <c r="B1490" t="s">
        <v>246</v>
      </c>
      <c r="C1490" t="s">
        <v>277</v>
      </c>
      <c r="D1490" t="s">
        <v>3006</v>
      </c>
      <c r="E1490" t="s">
        <v>3001</v>
      </c>
      <c r="H1490">
        <v>0</v>
      </c>
    </row>
    <row r="1491" spans="1:8" hidden="1" x14ac:dyDescent="0.3">
      <c r="A1491" t="s">
        <v>720</v>
      </c>
      <c r="B1491" t="s">
        <v>246</v>
      </c>
      <c r="C1491" t="s">
        <v>300</v>
      </c>
      <c r="D1491" t="s">
        <v>3007</v>
      </c>
      <c r="E1491" t="s">
        <v>3001</v>
      </c>
      <c r="F1491">
        <v>193.55</v>
      </c>
      <c r="H1491">
        <v>31.5</v>
      </c>
    </row>
    <row r="1492" spans="1:8" hidden="1" x14ac:dyDescent="0.3">
      <c r="A1492" t="s">
        <v>720</v>
      </c>
      <c r="B1492" t="s">
        <v>246</v>
      </c>
      <c r="C1492" t="s">
        <v>302</v>
      </c>
      <c r="D1492" t="s">
        <v>3008</v>
      </c>
      <c r="E1492" t="s">
        <v>3001</v>
      </c>
      <c r="F1492">
        <v>1033.51</v>
      </c>
      <c r="G1492">
        <v>1023.34</v>
      </c>
      <c r="H1492">
        <v>771.02</v>
      </c>
    </row>
    <row r="1493" spans="1:8" hidden="1" x14ac:dyDescent="0.3">
      <c r="A1493" t="s">
        <v>720</v>
      </c>
      <c r="B1493" t="s">
        <v>246</v>
      </c>
      <c r="C1493" t="s">
        <v>364</v>
      </c>
      <c r="D1493" t="s">
        <v>3009</v>
      </c>
      <c r="E1493" t="s">
        <v>3001</v>
      </c>
      <c r="F1493">
        <v>538.66</v>
      </c>
      <c r="G1493">
        <v>164.24</v>
      </c>
      <c r="H1493">
        <v>834.14</v>
      </c>
    </row>
    <row r="1494" spans="1:8" hidden="1" x14ac:dyDescent="0.3">
      <c r="A1494" t="s">
        <v>720</v>
      </c>
      <c r="B1494" t="s">
        <v>246</v>
      </c>
      <c r="C1494" t="s">
        <v>360</v>
      </c>
      <c r="D1494" t="s">
        <v>3010</v>
      </c>
      <c r="E1494" t="s">
        <v>3001</v>
      </c>
      <c r="F1494">
        <v>285.01</v>
      </c>
      <c r="G1494">
        <v>464.47</v>
      </c>
      <c r="H1494">
        <v>1416.11</v>
      </c>
    </row>
    <row r="1495" spans="1:8" hidden="1" x14ac:dyDescent="0.3">
      <c r="A1495" t="s">
        <v>720</v>
      </c>
      <c r="B1495" t="s">
        <v>246</v>
      </c>
      <c r="C1495" t="s">
        <v>16</v>
      </c>
      <c r="D1495" t="s">
        <v>695</v>
      </c>
      <c r="E1495" t="s">
        <v>3001</v>
      </c>
      <c r="F1495">
        <v>0</v>
      </c>
      <c r="G1495">
        <v>0</v>
      </c>
      <c r="H1495">
        <v>0</v>
      </c>
    </row>
    <row r="1496" spans="1:8" hidden="1" x14ac:dyDescent="0.3">
      <c r="A1496" t="s">
        <v>720</v>
      </c>
      <c r="B1496" t="s">
        <v>246</v>
      </c>
      <c r="C1496" t="s">
        <v>361</v>
      </c>
      <c r="D1496" t="s">
        <v>3011</v>
      </c>
      <c r="E1496" t="s">
        <v>3012</v>
      </c>
      <c r="F1496">
        <v>0.32</v>
      </c>
      <c r="G1496">
        <v>0.48</v>
      </c>
    </row>
    <row r="1497" spans="1:8" hidden="1" x14ac:dyDescent="0.3">
      <c r="A1497" t="s">
        <v>720</v>
      </c>
      <c r="B1497" t="s">
        <v>246</v>
      </c>
      <c r="C1497" t="s">
        <v>222</v>
      </c>
      <c r="D1497" t="s">
        <v>3013</v>
      </c>
      <c r="E1497" t="s">
        <v>3012</v>
      </c>
      <c r="F1497">
        <v>246.17</v>
      </c>
      <c r="G1497">
        <v>251.09</v>
      </c>
      <c r="H1497">
        <v>106.94</v>
      </c>
    </row>
    <row r="1498" spans="1:8" hidden="1" x14ac:dyDescent="0.3">
      <c r="A1498" t="s">
        <v>720</v>
      </c>
      <c r="B1498" t="s">
        <v>246</v>
      </c>
      <c r="C1498" t="s">
        <v>303</v>
      </c>
      <c r="D1498" t="s">
        <v>3014</v>
      </c>
      <c r="E1498" t="s">
        <v>3012</v>
      </c>
      <c r="H1498">
        <v>700</v>
      </c>
    </row>
    <row r="1499" spans="1:8" hidden="1" x14ac:dyDescent="0.3">
      <c r="A1499" t="s">
        <v>720</v>
      </c>
      <c r="B1499" t="s">
        <v>246</v>
      </c>
      <c r="C1499" t="s">
        <v>305</v>
      </c>
      <c r="D1499" t="s">
        <v>3015</v>
      </c>
      <c r="E1499" t="s">
        <v>3012</v>
      </c>
      <c r="F1499">
        <v>617.70000000000005</v>
      </c>
    </row>
    <row r="1500" spans="1:8" hidden="1" x14ac:dyDescent="0.3">
      <c r="A1500" t="s">
        <v>720</v>
      </c>
      <c r="B1500" t="s">
        <v>246</v>
      </c>
      <c r="C1500" t="s">
        <v>18</v>
      </c>
      <c r="D1500" t="s">
        <v>696</v>
      </c>
      <c r="E1500" t="s">
        <v>3012</v>
      </c>
      <c r="F1500">
        <v>0</v>
      </c>
      <c r="G1500">
        <v>0</v>
      </c>
      <c r="H1500">
        <v>0</v>
      </c>
    </row>
    <row r="1501" spans="1:8" hidden="1" x14ac:dyDescent="0.3">
      <c r="A1501" t="s">
        <v>720</v>
      </c>
      <c r="B1501" t="s">
        <v>246</v>
      </c>
      <c r="C1501" t="s">
        <v>54</v>
      </c>
      <c r="D1501" t="s">
        <v>3016</v>
      </c>
      <c r="E1501" t="s">
        <v>3012</v>
      </c>
      <c r="F1501">
        <v>984</v>
      </c>
      <c r="G1501">
        <v>792</v>
      </c>
      <c r="H1501">
        <v>726</v>
      </c>
    </row>
    <row r="1502" spans="1:8" hidden="1" x14ac:dyDescent="0.3">
      <c r="A1502" t="s">
        <v>720</v>
      </c>
      <c r="B1502" t="s">
        <v>246</v>
      </c>
      <c r="C1502" t="s">
        <v>337</v>
      </c>
      <c r="D1502" t="s">
        <v>3017</v>
      </c>
      <c r="E1502" t="s">
        <v>3012</v>
      </c>
      <c r="F1502">
        <v>0.63</v>
      </c>
    </row>
    <row r="1503" spans="1:8" hidden="1" x14ac:dyDescent="0.3">
      <c r="A1503" t="s">
        <v>720</v>
      </c>
      <c r="B1503" t="s">
        <v>246</v>
      </c>
      <c r="C1503" t="s">
        <v>281</v>
      </c>
      <c r="D1503" t="s">
        <v>3018</v>
      </c>
      <c r="E1503" t="s">
        <v>3019</v>
      </c>
      <c r="F1503">
        <v>355.76</v>
      </c>
      <c r="G1503">
        <v>575.81999999999994</v>
      </c>
      <c r="H1503">
        <v>60.94</v>
      </c>
    </row>
    <row r="1504" spans="1:8" hidden="1" x14ac:dyDescent="0.3">
      <c r="A1504" t="s">
        <v>720</v>
      </c>
      <c r="B1504" t="s">
        <v>246</v>
      </c>
      <c r="C1504" t="s">
        <v>282</v>
      </c>
      <c r="D1504" t="s">
        <v>3020</v>
      </c>
      <c r="E1504" t="s">
        <v>3019</v>
      </c>
      <c r="F1504">
        <v>350.75</v>
      </c>
      <c r="G1504">
        <v>963.88</v>
      </c>
      <c r="H1504">
        <v>137.9</v>
      </c>
    </row>
    <row r="1505" spans="1:8" hidden="1" x14ac:dyDescent="0.3">
      <c r="A1505" t="s">
        <v>720</v>
      </c>
      <c r="B1505" t="s">
        <v>246</v>
      </c>
      <c r="C1505" t="s">
        <v>283</v>
      </c>
      <c r="D1505" t="s">
        <v>3021</v>
      </c>
      <c r="E1505" t="s">
        <v>3019</v>
      </c>
      <c r="H1505">
        <v>7.5</v>
      </c>
    </row>
    <row r="1506" spans="1:8" hidden="1" x14ac:dyDescent="0.3">
      <c r="A1506" t="s">
        <v>720</v>
      </c>
      <c r="B1506" t="s">
        <v>246</v>
      </c>
      <c r="C1506" t="s">
        <v>284</v>
      </c>
      <c r="D1506" t="s">
        <v>3022</v>
      </c>
      <c r="E1506" t="s">
        <v>3019</v>
      </c>
      <c r="F1506">
        <v>842.47</v>
      </c>
      <c r="G1506">
        <v>3969.5200000000004</v>
      </c>
      <c r="H1506">
        <v>122.91</v>
      </c>
    </row>
    <row r="1507" spans="1:8" hidden="1" x14ac:dyDescent="0.3">
      <c r="A1507" t="s">
        <v>720</v>
      </c>
      <c r="B1507" t="s">
        <v>246</v>
      </c>
      <c r="C1507" t="s">
        <v>285</v>
      </c>
      <c r="D1507" t="s">
        <v>3023</v>
      </c>
      <c r="E1507" t="s">
        <v>3019</v>
      </c>
      <c r="F1507">
        <v>99.6</v>
      </c>
    </row>
    <row r="1508" spans="1:8" hidden="1" x14ac:dyDescent="0.3">
      <c r="A1508" t="s">
        <v>720</v>
      </c>
      <c r="B1508" t="s">
        <v>246</v>
      </c>
      <c r="C1508" t="s">
        <v>286</v>
      </c>
      <c r="D1508" t="s">
        <v>3024</v>
      </c>
      <c r="E1508" t="s">
        <v>3019</v>
      </c>
      <c r="F1508">
        <v>801.1</v>
      </c>
      <c r="G1508">
        <v>548</v>
      </c>
      <c r="H1508">
        <v>0</v>
      </c>
    </row>
    <row r="1509" spans="1:8" hidden="1" x14ac:dyDescent="0.3">
      <c r="A1509" t="s">
        <v>720</v>
      </c>
      <c r="B1509" t="s">
        <v>246</v>
      </c>
      <c r="C1509" t="s">
        <v>287</v>
      </c>
      <c r="D1509" t="s">
        <v>3025</v>
      </c>
      <c r="E1509" t="s">
        <v>3019</v>
      </c>
      <c r="F1509">
        <v>210.2</v>
      </c>
      <c r="G1509">
        <v>48.29</v>
      </c>
    </row>
    <row r="1510" spans="1:8" hidden="1" x14ac:dyDescent="0.3">
      <c r="A1510" t="s">
        <v>720</v>
      </c>
      <c r="B1510" t="s">
        <v>246</v>
      </c>
      <c r="C1510" t="s">
        <v>288</v>
      </c>
      <c r="D1510" t="s">
        <v>3026</v>
      </c>
      <c r="E1510" t="s">
        <v>3019</v>
      </c>
      <c r="H1510">
        <v>8.5</v>
      </c>
    </row>
    <row r="1511" spans="1:8" hidden="1" x14ac:dyDescent="0.3">
      <c r="A1511" t="s">
        <v>720</v>
      </c>
      <c r="B1511" t="s">
        <v>246</v>
      </c>
      <c r="C1511" t="s">
        <v>289</v>
      </c>
      <c r="D1511" t="s">
        <v>3027</v>
      </c>
      <c r="E1511" t="s">
        <v>3019</v>
      </c>
      <c r="F1511">
        <v>1552.06</v>
      </c>
      <c r="G1511">
        <v>1246.47</v>
      </c>
      <c r="H1511">
        <v>602.82000000000005</v>
      </c>
    </row>
    <row r="1512" spans="1:8" hidden="1" x14ac:dyDescent="0.3">
      <c r="A1512" t="s">
        <v>720</v>
      </c>
      <c r="B1512" t="s">
        <v>246</v>
      </c>
      <c r="C1512" t="s">
        <v>293</v>
      </c>
      <c r="D1512" t="s">
        <v>3028</v>
      </c>
      <c r="E1512" t="s">
        <v>3019</v>
      </c>
      <c r="G1512">
        <v>100.58</v>
      </c>
    </row>
    <row r="1513" spans="1:8" hidden="1" x14ac:dyDescent="0.3">
      <c r="A1513" t="s">
        <v>720</v>
      </c>
      <c r="B1513" t="s">
        <v>246</v>
      </c>
      <c r="C1513" t="s">
        <v>20</v>
      </c>
      <c r="D1513" t="s">
        <v>697</v>
      </c>
      <c r="E1513" t="s">
        <v>3019</v>
      </c>
      <c r="F1513">
        <v>0</v>
      </c>
      <c r="G1513">
        <v>0</v>
      </c>
      <c r="H1513">
        <v>0</v>
      </c>
    </row>
    <row r="1514" spans="1:8" hidden="1" x14ac:dyDescent="0.3">
      <c r="A1514" t="s">
        <v>720</v>
      </c>
      <c r="B1514" t="s">
        <v>246</v>
      </c>
      <c r="C1514" t="s">
        <v>344</v>
      </c>
      <c r="D1514" t="s">
        <v>3029</v>
      </c>
      <c r="E1514" t="s">
        <v>3030</v>
      </c>
      <c r="G1514">
        <v>38.42</v>
      </c>
    </row>
    <row r="1515" spans="1:8" hidden="1" x14ac:dyDescent="0.3">
      <c r="A1515" t="s">
        <v>720</v>
      </c>
      <c r="B1515" t="s">
        <v>246</v>
      </c>
      <c r="C1515" t="s">
        <v>327</v>
      </c>
      <c r="D1515" t="s">
        <v>3031</v>
      </c>
      <c r="E1515" t="s">
        <v>3030</v>
      </c>
      <c r="G1515">
        <v>75</v>
      </c>
    </row>
    <row r="1516" spans="1:8" hidden="1" x14ac:dyDescent="0.3">
      <c r="A1516" t="s">
        <v>720</v>
      </c>
      <c r="B1516" t="s">
        <v>246</v>
      </c>
      <c r="C1516" t="s">
        <v>346</v>
      </c>
      <c r="D1516" t="s">
        <v>3032</v>
      </c>
      <c r="E1516" t="s">
        <v>3030</v>
      </c>
      <c r="H1516">
        <v>14.21</v>
      </c>
    </row>
    <row r="1517" spans="1:8" hidden="1" x14ac:dyDescent="0.3">
      <c r="A1517" t="s">
        <v>720</v>
      </c>
      <c r="B1517" t="s">
        <v>246</v>
      </c>
      <c r="C1517" t="s">
        <v>22</v>
      </c>
      <c r="D1517" t="s">
        <v>3033</v>
      </c>
      <c r="E1517" t="s">
        <v>3030</v>
      </c>
      <c r="G1517">
        <v>346.65</v>
      </c>
    </row>
    <row r="1518" spans="1:8" hidden="1" x14ac:dyDescent="0.3">
      <c r="A1518" t="s">
        <v>720</v>
      </c>
      <c r="B1518" t="s">
        <v>246</v>
      </c>
      <c r="C1518" t="s">
        <v>158</v>
      </c>
      <c r="D1518" t="s">
        <v>3034</v>
      </c>
      <c r="E1518" t="s">
        <v>3035</v>
      </c>
      <c r="F1518">
        <v>2189</v>
      </c>
      <c r="H1518">
        <v>959</v>
      </c>
    </row>
    <row r="1519" spans="1:8" hidden="1" x14ac:dyDescent="0.3">
      <c r="A1519" t="s">
        <v>720</v>
      </c>
      <c r="B1519" t="s">
        <v>246</v>
      </c>
      <c r="C1519" t="s">
        <v>298</v>
      </c>
      <c r="D1519" t="s">
        <v>3036</v>
      </c>
      <c r="E1519" t="s">
        <v>3035</v>
      </c>
      <c r="F1519">
        <v>4089.5</v>
      </c>
      <c r="G1519">
        <v>453.3</v>
      </c>
      <c r="H1519">
        <v>1723.8</v>
      </c>
    </row>
    <row r="1520" spans="1:8" hidden="1" x14ac:dyDescent="0.3">
      <c r="A1520" t="s">
        <v>720</v>
      </c>
      <c r="B1520" t="s">
        <v>246</v>
      </c>
      <c r="C1520" t="s">
        <v>324</v>
      </c>
      <c r="D1520" t="s">
        <v>3037</v>
      </c>
      <c r="E1520" t="s">
        <v>3035</v>
      </c>
      <c r="H1520">
        <v>300</v>
      </c>
    </row>
    <row r="1521" spans="1:8" hidden="1" x14ac:dyDescent="0.3">
      <c r="A1521" t="s">
        <v>720</v>
      </c>
      <c r="B1521" t="s">
        <v>246</v>
      </c>
      <c r="C1521" t="s">
        <v>107</v>
      </c>
      <c r="D1521" t="s">
        <v>3038</v>
      </c>
      <c r="E1521" t="s">
        <v>3035</v>
      </c>
      <c r="H1521">
        <v>220</v>
      </c>
    </row>
    <row r="1522" spans="1:8" hidden="1" x14ac:dyDescent="0.3">
      <c r="A1522" t="s">
        <v>720</v>
      </c>
      <c r="B1522" t="s">
        <v>246</v>
      </c>
      <c r="C1522" t="s">
        <v>28</v>
      </c>
      <c r="D1522" t="s">
        <v>698</v>
      </c>
      <c r="E1522" t="s">
        <v>3035</v>
      </c>
      <c r="F1522">
        <v>0</v>
      </c>
      <c r="G1522">
        <v>0</v>
      </c>
      <c r="H1522">
        <v>0</v>
      </c>
    </row>
    <row r="1523" spans="1:8" hidden="1" x14ac:dyDescent="0.3">
      <c r="A1523" t="s">
        <v>720</v>
      </c>
      <c r="B1523" t="s">
        <v>246</v>
      </c>
      <c r="C1523" t="s">
        <v>94</v>
      </c>
      <c r="D1523" t="s">
        <v>3039</v>
      </c>
      <c r="E1523" t="s">
        <v>3040</v>
      </c>
      <c r="G1523">
        <v>75000</v>
      </c>
    </row>
    <row r="1524" spans="1:8" hidden="1" x14ac:dyDescent="0.3">
      <c r="A1524" t="s">
        <v>721</v>
      </c>
      <c r="B1524" t="s">
        <v>67</v>
      </c>
      <c r="C1524" t="s">
        <v>203</v>
      </c>
      <c r="D1524" t="s">
        <v>3041</v>
      </c>
      <c r="E1524" t="s">
        <v>3042</v>
      </c>
      <c r="F1524">
        <v>4936.63</v>
      </c>
      <c r="G1524">
        <v>4996.71</v>
      </c>
      <c r="H1524">
        <v>5192.91</v>
      </c>
    </row>
    <row r="1525" spans="1:8" hidden="1" x14ac:dyDescent="0.3">
      <c r="A1525" t="s">
        <v>721</v>
      </c>
      <c r="B1525" t="s">
        <v>67</v>
      </c>
      <c r="C1525" t="s">
        <v>266</v>
      </c>
      <c r="D1525" t="s">
        <v>3043</v>
      </c>
      <c r="E1525" t="s">
        <v>3042</v>
      </c>
      <c r="F1525">
        <v>2546.2399999999998</v>
      </c>
      <c r="G1525">
        <v>2641.03</v>
      </c>
      <c r="H1525">
        <v>2887.55</v>
      </c>
    </row>
    <row r="1526" spans="1:8" hidden="1" x14ac:dyDescent="0.3">
      <c r="A1526" t="s">
        <v>721</v>
      </c>
      <c r="B1526" t="s">
        <v>67</v>
      </c>
      <c r="C1526" t="s">
        <v>205</v>
      </c>
      <c r="D1526" t="s">
        <v>3044</v>
      </c>
      <c r="E1526" t="s">
        <v>3042</v>
      </c>
      <c r="F1526">
        <v>21628.080000000002</v>
      </c>
      <c r="G1526">
        <v>21628.080000000002</v>
      </c>
      <c r="H1526">
        <v>21628.080000000002</v>
      </c>
    </row>
    <row r="1527" spans="1:8" hidden="1" x14ac:dyDescent="0.3">
      <c r="A1527" t="s">
        <v>721</v>
      </c>
      <c r="B1527" t="s">
        <v>67</v>
      </c>
      <c r="C1527" t="s">
        <v>206</v>
      </c>
      <c r="D1527" t="s">
        <v>3045</v>
      </c>
      <c r="E1527" t="s">
        <v>3042</v>
      </c>
      <c r="F1527">
        <v>79.519999999999982</v>
      </c>
      <c r="G1527">
        <v>80.44</v>
      </c>
      <c r="H1527">
        <v>309.36</v>
      </c>
    </row>
    <row r="1528" spans="1:8" hidden="1" x14ac:dyDescent="0.3">
      <c r="A1528" t="s">
        <v>721</v>
      </c>
      <c r="B1528" t="s">
        <v>67</v>
      </c>
      <c r="C1528" t="s">
        <v>207</v>
      </c>
      <c r="D1528" t="s">
        <v>3046</v>
      </c>
      <c r="E1528" t="s">
        <v>3042</v>
      </c>
      <c r="F1528">
        <v>1154.5</v>
      </c>
      <c r="G1528">
        <v>1168.5999999999999</v>
      </c>
      <c r="H1528">
        <v>1214.46</v>
      </c>
    </row>
    <row r="1529" spans="1:8" hidden="1" x14ac:dyDescent="0.3">
      <c r="A1529" t="s">
        <v>721</v>
      </c>
      <c r="B1529" t="s">
        <v>67</v>
      </c>
      <c r="C1529" t="s">
        <v>208</v>
      </c>
      <c r="D1529" t="s">
        <v>3047</v>
      </c>
      <c r="E1529" t="s">
        <v>3042</v>
      </c>
      <c r="F1529">
        <v>292.14999999999998</v>
      </c>
      <c r="G1529">
        <v>362.62</v>
      </c>
      <c r="H1529">
        <v>216.55</v>
      </c>
    </row>
    <row r="1530" spans="1:8" hidden="1" x14ac:dyDescent="0.3">
      <c r="A1530" t="s">
        <v>721</v>
      </c>
      <c r="B1530" t="s">
        <v>67</v>
      </c>
      <c r="C1530" t="s">
        <v>268</v>
      </c>
      <c r="D1530" t="s">
        <v>3048</v>
      </c>
      <c r="E1530" t="s">
        <v>3042</v>
      </c>
      <c r="F1530">
        <v>5039.3</v>
      </c>
      <c r="G1530">
        <v>5081.28</v>
      </c>
      <c r="H1530">
        <v>5191.42</v>
      </c>
    </row>
    <row r="1531" spans="1:8" hidden="1" x14ac:dyDescent="0.3">
      <c r="A1531" t="s">
        <v>721</v>
      </c>
      <c r="B1531" t="s">
        <v>67</v>
      </c>
      <c r="C1531" t="s">
        <v>269</v>
      </c>
      <c r="D1531" t="s">
        <v>3049</v>
      </c>
      <c r="E1531" t="s">
        <v>3042</v>
      </c>
      <c r="F1531">
        <v>520.80999999999995</v>
      </c>
      <c r="G1531">
        <v>525.15</v>
      </c>
      <c r="H1531">
        <v>536.58000000000004</v>
      </c>
    </row>
    <row r="1532" spans="1:8" x14ac:dyDescent="0.3">
      <c r="A1532" t="s">
        <v>721</v>
      </c>
      <c r="B1532" t="s">
        <v>67</v>
      </c>
      <c r="C1532" t="s">
        <v>73</v>
      </c>
      <c r="D1532" t="s">
        <v>3050</v>
      </c>
      <c r="E1532" t="s">
        <v>3042</v>
      </c>
      <c r="F1532">
        <v>0</v>
      </c>
    </row>
    <row r="1533" spans="1:8" hidden="1" x14ac:dyDescent="0.3">
      <c r="A1533" t="s">
        <v>721</v>
      </c>
      <c r="B1533" t="s">
        <v>67</v>
      </c>
      <c r="C1533" t="s">
        <v>154</v>
      </c>
      <c r="D1533" t="s">
        <v>3051</v>
      </c>
      <c r="E1533" t="s">
        <v>3052</v>
      </c>
      <c r="F1533">
        <v>277.5</v>
      </c>
    </row>
    <row r="1534" spans="1:8" hidden="1" x14ac:dyDescent="0.3">
      <c r="A1534" t="s">
        <v>721</v>
      </c>
      <c r="B1534" t="s">
        <v>67</v>
      </c>
      <c r="C1534" t="s">
        <v>270</v>
      </c>
      <c r="D1534" t="s">
        <v>3053</v>
      </c>
      <c r="E1534" t="s">
        <v>3052</v>
      </c>
      <c r="F1534">
        <v>166.39</v>
      </c>
    </row>
    <row r="1535" spans="1:8" hidden="1" x14ac:dyDescent="0.3">
      <c r="A1535" t="s">
        <v>721</v>
      </c>
      <c r="B1535" t="s">
        <v>67</v>
      </c>
      <c r="C1535" t="s">
        <v>11</v>
      </c>
      <c r="D1535" t="s">
        <v>477</v>
      </c>
      <c r="E1535" t="s">
        <v>3052</v>
      </c>
      <c r="F1535">
        <v>8000</v>
      </c>
      <c r="G1535">
        <v>10000</v>
      </c>
      <c r="H1535">
        <v>10000</v>
      </c>
    </row>
    <row r="1536" spans="1:8" hidden="1" x14ac:dyDescent="0.3">
      <c r="A1536" t="s">
        <v>721</v>
      </c>
      <c r="B1536" t="s">
        <v>67</v>
      </c>
      <c r="C1536" t="s">
        <v>273</v>
      </c>
      <c r="D1536" t="s">
        <v>3054</v>
      </c>
      <c r="E1536" t="s">
        <v>3055</v>
      </c>
      <c r="G1536">
        <v>429</v>
      </c>
    </row>
    <row r="1537" spans="1:8" hidden="1" x14ac:dyDescent="0.3">
      <c r="A1537" t="s">
        <v>721</v>
      </c>
      <c r="B1537" t="s">
        <v>67</v>
      </c>
      <c r="C1537" t="s">
        <v>275</v>
      </c>
      <c r="D1537" t="s">
        <v>3056</v>
      </c>
      <c r="E1537" t="s">
        <v>3055</v>
      </c>
      <c r="G1537">
        <v>9.35</v>
      </c>
      <c r="H1537">
        <v>9.35</v>
      </c>
    </row>
    <row r="1538" spans="1:8" hidden="1" x14ac:dyDescent="0.3">
      <c r="A1538" t="s">
        <v>721</v>
      </c>
      <c r="B1538" t="s">
        <v>67</v>
      </c>
      <c r="C1538" t="s">
        <v>276</v>
      </c>
      <c r="D1538" t="s">
        <v>3057</v>
      </c>
      <c r="E1538" t="s">
        <v>3055</v>
      </c>
      <c r="F1538">
        <v>4645.09</v>
      </c>
      <c r="G1538">
        <v>1000</v>
      </c>
    </row>
    <row r="1539" spans="1:8" hidden="1" x14ac:dyDescent="0.3">
      <c r="A1539" t="s">
        <v>721</v>
      </c>
      <c r="B1539" t="s">
        <v>67</v>
      </c>
      <c r="C1539" t="s">
        <v>310</v>
      </c>
      <c r="D1539" t="s">
        <v>3058</v>
      </c>
      <c r="E1539" t="s">
        <v>3055</v>
      </c>
      <c r="G1539">
        <v>1508</v>
      </c>
    </row>
    <row r="1540" spans="1:8" hidden="1" x14ac:dyDescent="0.3">
      <c r="A1540" t="s">
        <v>721</v>
      </c>
      <c r="B1540" t="s">
        <v>67</v>
      </c>
      <c r="C1540" t="s">
        <v>300</v>
      </c>
      <c r="D1540" t="s">
        <v>3059</v>
      </c>
      <c r="E1540" t="s">
        <v>3055</v>
      </c>
      <c r="H1540">
        <v>2831.5</v>
      </c>
    </row>
    <row r="1541" spans="1:8" hidden="1" x14ac:dyDescent="0.3">
      <c r="A1541" t="s">
        <v>721</v>
      </c>
      <c r="B1541" t="s">
        <v>67</v>
      </c>
      <c r="C1541" t="s">
        <v>360</v>
      </c>
      <c r="D1541" t="s">
        <v>3060</v>
      </c>
      <c r="E1541" t="s">
        <v>3055</v>
      </c>
      <c r="F1541">
        <v>9.18</v>
      </c>
      <c r="G1541">
        <v>6.65</v>
      </c>
      <c r="H1541">
        <v>676.1</v>
      </c>
    </row>
    <row r="1542" spans="1:8" hidden="1" x14ac:dyDescent="0.3">
      <c r="A1542" t="s">
        <v>721</v>
      </c>
      <c r="B1542" t="s">
        <v>67</v>
      </c>
      <c r="C1542" t="s">
        <v>16</v>
      </c>
      <c r="D1542" t="s">
        <v>478</v>
      </c>
      <c r="E1542" t="s">
        <v>3055</v>
      </c>
      <c r="F1542">
        <v>0</v>
      </c>
      <c r="G1542">
        <v>0</v>
      </c>
      <c r="H1542">
        <v>0</v>
      </c>
    </row>
    <row r="1543" spans="1:8" hidden="1" x14ac:dyDescent="0.3">
      <c r="A1543" t="s">
        <v>721</v>
      </c>
      <c r="B1543" t="s">
        <v>67</v>
      </c>
      <c r="C1543" t="s">
        <v>222</v>
      </c>
      <c r="D1543" t="s">
        <v>3061</v>
      </c>
      <c r="E1543" t="s">
        <v>3062</v>
      </c>
      <c r="G1543">
        <v>68.180000000000007</v>
      </c>
    </row>
    <row r="1544" spans="1:8" hidden="1" x14ac:dyDescent="0.3">
      <c r="A1544" t="s">
        <v>721</v>
      </c>
      <c r="B1544" t="s">
        <v>67</v>
      </c>
      <c r="C1544" t="s">
        <v>18</v>
      </c>
      <c r="D1544" t="s">
        <v>479</v>
      </c>
      <c r="E1544" t="s">
        <v>3062</v>
      </c>
      <c r="F1544">
        <v>0</v>
      </c>
      <c r="G1544">
        <v>0</v>
      </c>
      <c r="H1544">
        <v>0</v>
      </c>
    </row>
    <row r="1545" spans="1:8" hidden="1" x14ac:dyDescent="0.3">
      <c r="A1545" t="s">
        <v>721</v>
      </c>
      <c r="B1545" t="s">
        <v>67</v>
      </c>
      <c r="C1545" t="s">
        <v>54</v>
      </c>
      <c r="D1545" t="s">
        <v>3063</v>
      </c>
      <c r="E1545" t="s">
        <v>3062</v>
      </c>
      <c r="F1545">
        <v>1858</v>
      </c>
      <c r="G1545">
        <v>2160</v>
      </c>
      <c r="H1545">
        <v>1980</v>
      </c>
    </row>
    <row r="1546" spans="1:8" hidden="1" x14ac:dyDescent="0.3">
      <c r="A1546" t="s">
        <v>721</v>
      </c>
      <c r="B1546" t="s">
        <v>67</v>
      </c>
      <c r="C1546" t="s">
        <v>337</v>
      </c>
      <c r="D1546" t="s">
        <v>3064</v>
      </c>
      <c r="E1546" t="s">
        <v>3062</v>
      </c>
      <c r="F1546">
        <v>88.79</v>
      </c>
    </row>
    <row r="1547" spans="1:8" hidden="1" x14ac:dyDescent="0.3">
      <c r="A1547" t="s">
        <v>721</v>
      </c>
      <c r="B1547" t="s">
        <v>67</v>
      </c>
      <c r="C1547" t="s">
        <v>286</v>
      </c>
      <c r="D1547" t="s">
        <v>3065</v>
      </c>
      <c r="E1547" t="s">
        <v>3066</v>
      </c>
      <c r="F1547">
        <v>463.1</v>
      </c>
    </row>
    <row r="1548" spans="1:8" hidden="1" x14ac:dyDescent="0.3">
      <c r="A1548" t="s">
        <v>721</v>
      </c>
      <c r="B1548" t="s">
        <v>67</v>
      </c>
      <c r="C1548" t="s">
        <v>289</v>
      </c>
      <c r="D1548" t="s">
        <v>3067</v>
      </c>
      <c r="E1548" t="s">
        <v>3066</v>
      </c>
      <c r="F1548">
        <v>1078.1199999999999</v>
      </c>
    </row>
    <row r="1549" spans="1:8" hidden="1" x14ac:dyDescent="0.3">
      <c r="A1549" t="s">
        <v>721</v>
      </c>
      <c r="B1549" t="s">
        <v>67</v>
      </c>
      <c r="C1549" t="s">
        <v>20</v>
      </c>
      <c r="D1549" t="s">
        <v>480</v>
      </c>
      <c r="E1549" t="s">
        <v>3066</v>
      </c>
      <c r="F1549">
        <v>0</v>
      </c>
      <c r="G1549">
        <v>0</v>
      </c>
      <c r="H1549">
        <v>0</v>
      </c>
    </row>
    <row r="1550" spans="1:8" hidden="1" x14ac:dyDescent="0.3">
      <c r="A1550" t="s">
        <v>721</v>
      </c>
      <c r="B1550" t="s">
        <v>67</v>
      </c>
      <c r="C1550" t="s">
        <v>338</v>
      </c>
      <c r="D1550" t="s">
        <v>3068</v>
      </c>
      <c r="E1550" t="s">
        <v>3069</v>
      </c>
      <c r="H1550">
        <v>994.18</v>
      </c>
    </row>
    <row r="1551" spans="1:8" hidden="1" x14ac:dyDescent="0.3">
      <c r="A1551" t="s">
        <v>721</v>
      </c>
      <c r="B1551" t="s">
        <v>67</v>
      </c>
      <c r="C1551" t="s">
        <v>22</v>
      </c>
      <c r="D1551" t="s">
        <v>3070</v>
      </c>
      <c r="E1551" t="s">
        <v>3071</v>
      </c>
      <c r="H1551">
        <v>102.54</v>
      </c>
    </row>
    <row r="1552" spans="1:8" hidden="1" x14ac:dyDescent="0.3">
      <c r="A1552" t="s">
        <v>721</v>
      </c>
      <c r="B1552" t="s">
        <v>67</v>
      </c>
      <c r="C1552" t="s">
        <v>295</v>
      </c>
      <c r="D1552" t="s">
        <v>3072</v>
      </c>
      <c r="E1552" t="s">
        <v>3073</v>
      </c>
      <c r="F1552">
        <v>9776.16</v>
      </c>
      <c r="G1552">
        <v>11777.63</v>
      </c>
      <c r="H1552">
        <v>11321.8</v>
      </c>
    </row>
    <row r="1553" spans="1:8" hidden="1" x14ac:dyDescent="0.3">
      <c r="A1553" t="s">
        <v>721</v>
      </c>
      <c r="B1553" t="s">
        <v>67</v>
      </c>
      <c r="C1553" t="s">
        <v>298</v>
      </c>
      <c r="D1553" t="s">
        <v>3074</v>
      </c>
      <c r="E1553" t="s">
        <v>3073</v>
      </c>
      <c r="G1553">
        <v>41.1</v>
      </c>
    </row>
    <row r="1554" spans="1:8" hidden="1" x14ac:dyDescent="0.3">
      <c r="A1554" t="s">
        <v>721</v>
      </c>
      <c r="B1554" t="s">
        <v>67</v>
      </c>
      <c r="C1554" t="s">
        <v>49</v>
      </c>
      <c r="D1554" t="s">
        <v>3075</v>
      </c>
      <c r="E1554" t="s">
        <v>3073</v>
      </c>
      <c r="F1554">
        <v>1117.6600000000001</v>
      </c>
      <c r="G1554">
        <v>314.51</v>
      </c>
    </row>
    <row r="1555" spans="1:8" hidden="1" x14ac:dyDescent="0.3">
      <c r="A1555" t="s">
        <v>721</v>
      </c>
      <c r="B1555" t="s">
        <v>67</v>
      </c>
      <c r="C1555" t="s">
        <v>28</v>
      </c>
      <c r="D1555" t="s">
        <v>481</v>
      </c>
      <c r="E1555" t="s">
        <v>3073</v>
      </c>
      <c r="F1555">
        <v>0</v>
      </c>
      <c r="G1555">
        <v>0</v>
      </c>
      <c r="H1555">
        <v>0</v>
      </c>
    </row>
    <row r="1556" spans="1:8" hidden="1" x14ac:dyDescent="0.3">
      <c r="A1556" t="s">
        <v>721</v>
      </c>
      <c r="B1556" t="s">
        <v>109</v>
      </c>
      <c r="C1556" t="s">
        <v>203</v>
      </c>
      <c r="D1556" t="s">
        <v>3076</v>
      </c>
      <c r="E1556" t="s">
        <v>3077</v>
      </c>
      <c r="F1556">
        <v>7694.94</v>
      </c>
      <c r="G1556">
        <v>8945.02</v>
      </c>
      <c r="H1556">
        <v>9188.18</v>
      </c>
    </row>
    <row r="1557" spans="1:8" hidden="1" x14ac:dyDescent="0.3">
      <c r="A1557" t="s">
        <v>721</v>
      </c>
      <c r="B1557" t="s">
        <v>109</v>
      </c>
      <c r="C1557" t="s">
        <v>266</v>
      </c>
      <c r="D1557" t="s">
        <v>3078</v>
      </c>
      <c r="E1557" t="s">
        <v>3077</v>
      </c>
      <c r="F1557">
        <v>4.29</v>
      </c>
      <c r="H1557">
        <v>29.56</v>
      </c>
    </row>
    <row r="1558" spans="1:8" hidden="1" x14ac:dyDescent="0.3">
      <c r="A1558" t="s">
        <v>721</v>
      </c>
      <c r="B1558" t="s">
        <v>109</v>
      </c>
      <c r="C1558" t="s">
        <v>205</v>
      </c>
      <c r="D1558" t="s">
        <v>3079</v>
      </c>
      <c r="E1558" t="s">
        <v>3077</v>
      </c>
      <c r="F1558">
        <v>41106</v>
      </c>
      <c r="G1558">
        <v>53754</v>
      </c>
      <c r="H1558">
        <v>45058.5</v>
      </c>
    </row>
    <row r="1559" spans="1:8" hidden="1" x14ac:dyDescent="0.3">
      <c r="A1559" t="s">
        <v>721</v>
      </c>
      <c r="B1559" t="s">
        <v>109</v>
      </c>
      <c r="C1559" t="s">
        <v>206</v>
      </c>
      <c r="D1559" t="s">
        <v>3080</v>
      </c>
      <c r="E1559" t="s">
        <v>3077</v>
      </c>
      <c r="F1559">
        <v>117.46</v>
      </c>
      <c r="G1559">
        <v>149.41999999999999</v>
      </c>
      <c r="H1559">
        <v>570.48</v>
      </c>
    </row>
    <row r="1560" spans="1:8" hidden="1" x14ac:dyDescent="0.3">
      <c r="A1560" t="s">
        <v>721</v>
      </c>
      <c r="B1560" t="s">
        <v>109</v>
      </c>
      <c r="C1560" t="s">
        <v>207</v>
      </c>
      <c r="D1560" t="s">
        <v>3081</v>
      </c>
      <c r="E1560" t="s">
        <v>3077</v>
      </c>
      <c r="F1560">
        <v>1799.67</v>
      </c>
      <c r="G1560">
        <v>2091.9699999999998</v>
      </c>
      <c r="H1560">
        <v>2148.83</v>
      </c>
    </row>
    <row r="1561" spans="1:8" hidden="1" x14ac:dyDescent="0.3">
      <c r="A1561" t="s">
        <v>721</v>
      </c>
      <c r="B1561" t="s">
        <v>109</v>
      </c>
      <c r="C1561" t="s">
        <v>208</v>
      </c>
      <c r="D1561" t="s">
        <v>3082</v>
      </c>
      <c r="E1561" t="s">
        <v>3077</v>
      </c>
      <c r="F1561">
        <v>472.27</v>
      </c>
      <c r="G1561">
        <v>669.74</v>
      </c>
      <c r="H1561">
        <v>371.19</v>
      </c>
    </row>
    <row r="1562" spans="1:8" hidden="1" x14ac:dyDescent="0.3">
      <c r="A1562" t="s">
        <v>721</v>
      </c>
      <c r="B1562" t="s">
        <v>109</v>
      </c>
      <c r="C1562" t="s">
        <v>268</v>
      </c>
      <c r="D1562" t="s">
        <v>3083</v>
      </c>
      <c r="E1562" t="s">
        <v>3077</v>
      </c>
      <c r="F1562">
        <v>11780.29</v>
      </c>
      <c r="G1562">
        <v>13729.31</v>
      </c>
      <c r="H1562">
        <v>13723.55</v>
      </c>
    </row>
    <row r="1563" spans="1:8" hidden="1" x14ac:dyDescent="0.3">
      <c r="A1563" t="s">
        <v>721</v>
      </c>
      <c r="B1563" t="s">
        <v>109</v>
      </c>
      <c r="C1563" t="s">
        <v>269</v>
      </c>
      <c r="D1563" t="s">
        <v>3084</v>
      </c>
      <c r="E1563" t="s">
        <v>3077</v>
      </c>
      <c r="F1563">
        <v>1217.3699999999999</v>
      </c>
      <c r="G1563">
        <v>1369.95</v>
      </c>
      <c r="H1563">
        <v>1471.49</v>
      </c>
    </row>
    <row r="1564" spans="1:8" x14ac:dyDescent="0.3">
      <c r="A1564" t="s">
        <v>721</v>
      </c>
      <c r="B1564" t="s">
        <v>109</v>
      </c>
      <c r="C1564" t="s">
        <v>73</v>
      </c>
      <c r="D1564" t="s">
        <v>3085</v>
      </c>
      <c r="E1564" t="s">
        <v>3077</v>
      </c>
      <c r="F1564">
        <v>0</v>
      </c>
    </row>
    <row r="1565" spans="1:8" hidden="1" x14ac:dyDescent="0.3">
      <c r="A1565" t="s">
        <v>721</v>
      </c>
      <c r="B1565" t="s">
        <v>109</v>
      </c>
      <c r="C1565" t="s">
        <v>154</v>
      </c>
      <c r="D1565" t="s">
        <v>3086</v>
      </c>
      <c r="E1565" t="s">
        <v>3087</v>
      </c>
      <c r="F1565">
        <v>145</v>
      </c>
      <c r="G1565">
        <v>174.4</v>
      </c>
    </row>
    <row r="1566" spans="1:8" hidden="1" x14ac:dyDescent="0.3">
      <c r="A1566" t="s">
        <v>721</v>
      </c>
      <c r="B1566" t="s">
        <v>109</v>
      </c>
      <c r="C1566" t="s">
        <v>114</v>
      </c>
      <c r="D1566" t="s">
        <v>520</v>
      </c>
      <c r="E1566" t="s">
        <v>3087</v>
      </c>
      <c r="F1566">
        <v>39967</v>
      </c>
      <c r="G1566">
        <v>25694.2</v>
      </c>
      <c r="H1566">
        <v>27741.5</v>
      </c>
    </row>
    <row r="1567" spans="1:8" hidden="1" x14ac:dyDescent="0.3">
      <c r="A1567" t="s">
        <v>721</v>
      </c>
      <c r="B1567" t="s">
        <v>109</v>
      </c>
      <c r="C1567" t="s">
        <v>379</v>
      </c>
      <c r="D1567" t="s">
        <v>3088</v>
      </c>
      <c r="E1567" t="s">
        <v>3087</v>
      </c>
      <c r="F1567">
        <v>8604.59</v>
      </c>
      <c r="G1567">
        <v>8037.69</v>
      </c>
      <c r="H1567">
        <v>-99.4</v>
      </c>
    </row>
    <row r="1568" spans="1:8" hidden="1" x14ac:dyDescent="0.3">
      <c r="A1568" t="s">
        <v>721</v>
      </c>
      <c r="B1568" t="s">
        <v>109</v>
      </c>
      <c r="C1568" t="s">
        <v>381</v>
      </c>
      <c r="D1568" t="s">
        <v>3089</v>
      </c>
      <c r="E1568" t="s">
        <v>3087</v>
      </c>
      <c r="F1568">
        <v>260</v>
      </c>
    </row>
    <row r="1569" spans="1:8" hidden="1" x14ac:dyDescent="0.3">
      <c r="A1569" t="s">
        <v>721</v>
      </c>
      <c r="B1569" t="s">
        <v>109</v>
      </c>
      <c r="C1569" t="s">
        <v>301</v>
      </c>
      <c r="D1569" t="s">
        <v>3090</v>
      </c>
      <c r="E1569" t="s">
        <v>3087</v>
      </c>
      <c r="F1569">
        <v>30</v>
      </c>
    </row>
    <row r="1570" spans="1:8" hidden="1" x14ac:dyDescent="0.3">
      <c r="A1570" t="s">
        <v>721</v>
      </c>
      <c r="B1570" t="s">
        <v>109</v>
      </c>
      <c r="C1570" t="s">
        <v>270</v>
      </c>
      <c r="D1570" t="s">
        <v>3091</v>
      </c>
      <c r="E1570" t="s">
        <v>3087</v>
      </c>
      <c r="G1570">
        <v>16.34</v>
      </c>
    </row>
    <row r="1571" spans="1:8" hidden="1" x14ac:dyDescent="0.3">
      <c r="A1571" t="s">
        <v>721</v>
      </c>
      <c r="B1571" t="s">
        <v>109</v>
      </c>
      <c r="C1571" t="s">
        <v>356</v>
      </c>
      <c r="D1571" t="s">
        <v>3092</v>
      </c>
      <c r="E1571" t="s">
        <v>3093</v>
      </c>
      <c r="F1571">
        <v>9683.4</v>
      </c>
      <c r="G1571">
        <v>8989.01</v>
      </c>
      <c r="H1571">
        <v>11190.36</v>
      </c>
    </row>
    <row r="1572" spans="1:8" hidden="1" x14ac:dyDescent="0.3">
      <c r="A1572" t="s">
        <v>721</v>
      </c>
      <c r="B1572" t="s">
        <v>109</v>
      </c>
      <c r="C1572" t="s">
        <v>271</v>
      </c>
      <c r="D1572" t="s">
        <v>3094</v>
      </c>
      <c r="E1572" t="s">
        <v>3093</v>
      </c>
      <c r="F1572">
        <v>31384.95</v>
      </c>
      <c r="G1572">
        <v>14852.65</v>
      </c>
      <c r="H1572">
        <v>40832.189999999995</v>
      </c>
    </row>
    <row r="1573" spans="1:8" hidden="1" x14ac:dyDescent="0.3">
      <c r="A1573" t="s">
        <v>721</v>
      </c>
      <c r="B1573" t="s">
        <v>109</v>
      </c>
      <c r="C1573" t="s">
        <v>273</v>
      </c>
      <c r="D1573" t="s">
        <v>3095</v>
      </c>
      <c r="E1573" t="s">
        <v>3093</v>
      </c>
      <c r="F1573">
        <v>979.31</v>
      </c>
      <c r="G1573">
        <v>837.98</v>
      </c>
      <c r="H1573">
        <v>4661.59</v>
      </c>
    </row>
    <row r="1574" spans="1:8" hidden="1" x14ac:dyDescent="0.3">
      <c r="A1574" t="s">
        <v>721</v>
      </c>
      <c r="B1574" t="s">
        <v>109</v>
      </c>
      <c r="C1574" t="s">
        <v>332</v>
      </c>
      <c r="D1574" t="s">
        <v>3096</v>
      </c>
      <c r="E1574" t="s">
        <v>3093</v>
      </c>
      <c r="F1574">
        <v>51.59</v>
      </c>
    </row>
    <row r="1575" spans="1:8" hidden="1" x14ac:dyDescent="0.3">
      <c r="A1575" t="s">
        <v>721</v>
      </c>
      <c r="B1575" t="s">
        <v>109</v>
      </c>
      <c r="C1575" t="s">
        <v>373</v>
      </c>
      <c r="D1575" t="s">
        <v>3097</v>
      </c>
      <c r="E1575" t="s">
        <v>3093</v>
      </c>
      <c r="F1575">
        <v>136.19</v>
      </c>
    </row>
    <row r="1576" spans="1:8" hidden="1" x14ac:dyDescent="0.3">
      <c r="A1576" t="s">
        <v>721</v>
      </c>
      <c r="B1576" t="s">
        <v>109</v>
      </c>
      <c r="C1576" t="s">
        <v>184</v>
      </c>
      <c r="D1576" t="s">
        <v>3098</v>
      </c>
      <c r="E1576" t="s">
        <v>3093</v>
      </c>
      <c r="G1576">
        <v>401.54</v>
      </c>
      <c r="H1576">
        <v>267.93</v>
      </c>
    </row>
    <row r="1577" spans="1:8" hidden="1" x14ac:dyDescent="0.3">
      <c r="A1577" t="s">
        <v>721</v>
      </c>
      <c r="B1577" t="s">
        <v>109</v>
      </c>
      <c r="C1577" t="s">
        <v>333</v>
      </c>
      <c r="D1577" t="s">
        <v>3099</v>
      </c>
      <c r="E1577" t="s">
        <v>3093</v>
      </c>
      <c r="F1577">
        <v>2969.78</v>
      </c>
      <c r="G1577">
        <v>1924.91</v>
      </c>
      <c r="H1577">
        <v>48.6</v>
      </c>
    </row>
    <row r="1578" spans="1:8" hidden="1" x14ac:dyDescent="0.3">
      <c r="A1578" t="s">
        <v>721</v>
      </c>
      <c r="B1578" t="s">
        <v>109</v>
      </c>
      <c r="C1578" t="s">
        <v>275</v>
      </c>
      <c r="D1578" t="s">
        <v>3100</v>
      </c>
      <c r="E1578" t="s">
        <v>3093</v>
      </c>
      <c r="F1578">
        <v>326.87</v>
      </c>
      <c r="G1578">
        <v>618.51</v>
      </c>
      <c r="H1578">
        <v>431.77</v>
      </c>
    </row>
    <row r="1579" spans="1:8" hidden="1" x14ac:dyDescent="0.3">
      <c r="A1579" t="s">
        <v>721</v>
      </c>
      <c r="B1579" t="s">
        <v>109</v>
      </c>
      <c r="C1579" t="s">
        <v>382</v>
      </c>
      <c r="D1579" t="s">
        <v>3101</v>
      </c>
      <c r="E1579" t="s">
        <v>3093</v>
      </c>
      <c r="F1579">
        <v>131.81</v>
      </c>
      <c r="H1579">
        <v>31.9</v>
      </c>
    </row>
    <row r="1580" spans="1:8" hidden="1" x14ac:dyDescent="0.3">
      <c r="A1580" t="s">
        <v>721</v>
      </c>
      <c r="B1580" t="s">
        <v>109</v>
      </c>
      <c r="C1580" t="s">
        <v>276</v>
      </c>
      <c r="D1580" t="s">
        <v>3102</v>
      </c>
      <c r="E1580" t="s">
        <v>3093</v>
      </c>
      <c r="F1580">
        <v>1566.38</v>
      </c>
      <c r="H1580">
        <v>1632.68</v>
      </c>
    </row>
    <row r="1581" spans="1:8" hidden="1" x14ac:dyDescent="0.3">
      <c r="A1581" t="s">
        <v>721</v>
      </c>
      <c r="B1581" t="s">
        <v>109</v>
      </c>
      <c r="C1581" t="s">
        <v>310</v>
      </c>
      <c r="D1581" t="s">
        <v>3103</v>
      </c>
      <c r="E1581" t="s">
        <v>3093</v>
      </c>
      <c r="G1581">
        <v>3199</v>
      </c>
      <c r="H1581">
        <v>80.91</v>
      </c>
    </row>
    <row r="1582" spans="1:8" hidden="1" x14ac:dyDescent="0.3">
      <c r="A1582" t="s">
        <v>721</v>
      </c>
      <c r="B1582" t="s">
        <v>109</v>
      </c>
      <c r="C1582" t="s">
        <v>277</v>
      </c>
      <c r="D1582" t="s">
        <v>3104</v>
      </c>
      <c r="E1582" t="s">
        <v>3093</v>
      </c>
      <c r="F1582">
        <v>16.14</v>
      </c>
      <c r="G1582">
        <v>-3</v>
      </c>
      <c r="H1582">
        <v>133.19999999999999</v>
      </c>
    </row>
    <row r="1583" spans="1:8" hidden="1" x14ac:dyDescent="0.3">
      <c r="A1583" t="s">
        <v>721</v>
      </c>
      <c r="B1583" t="s">
        <v>109</v>
      </c>
      <c r="C1583" t="s">
        <v>300</v>
      </c>
      <c r="D1583" t="s">
        <v>3105</v>
      </c>
      <c r="E1583" t="s">
        <v>3093</v>
      </c>
      <c r="H1583">
        <v>40.24</v>
      </c>
    </row>
    <row r="1584" spans="1:8" hidden="1" x14ac:dyDescent="0.3">
      <c r="A1584" t="s">
        <v>721</v>
      </c>
      <c r="B1584" t="s">
        <v>109</v>
      </c>
      <c r="C1584" t="s">
        <v>302</v>
      </c>
      <c r="D1584" t="s">
        <v>3106</v>
      </c>
      <c r="E1584" t="s">
        <v>3093</v>
      </c>
      <c r="F1584">
        <v>504.4</v>
      </c>
      <c r="G1584">
        <v>398.9</v>
      </c>
      <c r="H1584">
        <v>473.45</v>
      </c>
    </row>
    <row r="1585" spans="1:8" hidden="1" x14ac:dyDescent="0.3">
      <c r="A1585" t="s">
        <v>721</v>
      </c>
      <c r="B1585" t="s">
        <v>109</v>
      </c>
      <c r="C1585" t="s">
        <v>364</v>
      </c>
      <c r="D1585" t="s">
        <v>3107</v>
      </c>
      <c r="E1585" t="s">
        <v>3093</v>
      </c>
      <c r="F1585">
        <v>251.46</v>
      </c>
      <c r="G1585">
        <v>489.86</v>
      </c>
      <c r="H1585">
        <v>487.45</v>
      </c>
    </row>
    <row r="1586" spans="1:8" hidden="1" x14ac:dyDescent="0.3">
      <c r="A1586" t="s">
        <v>721</v>
      </c>
      <c r="B1586" t="s">
        <v>109</v>
      </c>
      <c r="C1586" t="s">
        <v>360</v>
      </c>
      <c r="D1586" t="s">
        <v>3108</v>
      </c>
      <c r="E1586" t="s">
        <v>3093</v>
      </c>
      <c r="F1586">
        <v>3610.74</v>
      </c>
      <c r="G1586">
        <v>2822.77</v>
      </c>
      <c r="H1586">
        <v>2141.36</v>
      </c>
    </row>
    <row r="1587" spans="1:8" hidden="1" x14ac:dyDescent="0.3">
      <c r="A1587" t="s">
        <v>721</v>
      </c>
      <c r="B1587" t="s">
        <v>109</v>
      </c>
      <c r="C1587" t="s">
        <v>280</v>
      </c>
      <c r="D1587" t="s">
        <v>3109</v>
      </c>
      <c r="E1587" t="s">
        <v>3093</v>
      </c>
      <c r="G1587">
        <v>89.6</v>
      </c>
    </row>
    <row r="1588" spans="1:8" hidden="1" x14ac:dyDescent="0.3">
      <c r="A1588" t="s">
        <v>721</v>
      </c>
      <c r="B1588" t="s">
        <v>109</v>
      </c>
      <c r="C1588" t="s">
        <v>16</v>
      </c>
      <c r="D1588" t="s">
        <v>521</v>
      </c>
      <c r="E1588" t="s">
        <v>3093</v>
      </c>
      <c r="F1588">
        <v>0</v>
      </c>
      <c r="G1588">
        <v>0</v>
      </c>
      <c r="H1588">
        <v>0</v>
      </c>
    </row>
    <row r="1589" spans="1:8" hidden="1" x14ac:dyDescent="0.3">
      <c r="A1589" t="s">
        <v>721</v>
      </c>
      <c r="B1589" t="s">
        <v>109</v>
      </c>
      <c r="C1589" t="s">
        <v>222</v>
      </c>
      <c r="D1589" t="s">
        <v>3110</v>
      </c>
      <c r="E1589" t="s">
        <v>3111</v>
      </c>
      <c r="F1589">
        <v>154.76</v>
      </c>
      <c r="G1589">
        <v>113.08</v>
      </c>
      <c r="H1589">
        <v>484.55</v>
      </c>
    </row>
    <row r="1590" spans="1:8" hidden="1" x14ac:dyDescent="0.3">
      <c r="A1590" t="s">
        <v>721</v>
      </c>
      <c r="B1590" t="s">
        <v>109</v>
      </c>
      <c r="C1590" t="s">
        <v>365</v>
      </c>
      <c r="D1590" t="s">
        <v>3112</v>
      </c>
      <c r="E1590" t="s">
        <v>3111</v>
      </c>
      <c r="F1590">
        <v>176.86</v>
      </c>
      <c r="G1590">
        <v>52.73</v>
      </c>
    </row>
    <row r="1591" spans="1:8" hidden="1" x14ac:dyDescent="0.3">
      <c r="A1591" t="s">
        <v>721</v>
      </c>
      <c r="B1591" t="s">
        <v>109</v>
      </c>
      <c r="C1591" t="s">
        <v>313</v>
      </c>
      <c r="D1591" t="s">
        <v>3113</v>
      </c>
      <c r="E1591" t="s">
        <v>3111</v>
      </c>
      <c r="F1591">
        <v>2716.03</v>
      </c>
      <c r="G1591">
        <v>2310.2800000000002</v>
      </c>
      <c r="H1591">
        <v>2151.25</v>
      </c>
    </row>
    <row r="1592" spans="1:8" hidden="1" x14ac:dyDescent="0.3">
      <c r="A1592" t="s">
        <v>721</v>
      </c>
      <c r="B1592" t="s">
        <v>109</v>
      </c>
      <c r="C1592" t="s">
        <v>18</v>
      </c>
      <c r="D1592" t="s">
        <v>522</v>
      </c>
      <c r="E1592" t="s">
        <v>3111</v>
      </c>
      <c r="F1592">
        <v>0</v>
      </c>
      <c r="G1592">
        <v>0</v>
      </c>
      <c r="H1592">
        <v>0</v>
      </c>
    </row>
    <row r="1593" spans="1:8" hidden="1" x14ac:dyDescent="0.3">
      <c r="A1593" t="s">
        <v>721</v>
      </c>
      <c r="B1593" t="s">
        <v>109</v>
      </c>
      <c r="C1593" t="s">
        <v>54</v>
      </c>
      <c r="D1593" t="s">
        <v>3114</v>
      </c>
      <c r="E1593" t="s">
        <v>3111</v>
      </c>
      <c r="F1593">
        <v>2136</v>
      </c>
      <c r="G1593">
        <v>2196</v>
      </c>
      <c r="H1593">
        <v>1848</v>
      </c>
    </row>
    <row r="1594" spans="1:8" hidden="1" x14ac:dyDescent="0.3">
      <c r="A1594" t="s">
        <v>721</v>
      </c>
      <c r="B1594" t="s">
        <v>109</v>
      </c>
      <c r="C1594" t="s">
        <v>337</v>
      </c>
      <c r="D1594" t="s">
        <v>3115</v>
      </c>
      <c r="E1594" t="s">
        <v>3111</v>
      </c>
      <c r="F1594">
        <v>1.22</v>
      </c>
    </row>
    <row r="1595" spans="1:8" hidden="1" x14ac:dyDescent="0.3">
      <c r="A1595" t="s">
        <v>721</v>
      </c>
      <c r="B1595" t="s">
        <v>109</v>
      </c>
      <c r="C1595" t="s">
        <v>281</v>
      </c>
      <c r="D1595" t="s">
        <v>3116</v>
      </c>
      <c r="E1595" t="s">
        <v>3117</v>
      </c>
      <c r="F1595">
        <v>367.9</v>
      </c>
      <c r="G1595">
        <v>536.44000000000005</v>
      </c>
      <c r="H1595">
        <v>295.8</v>
      </c>
    </row>
    <row r="1596" spans="1:8" hidden="1" x14ac:dyDescent="0.3">
      <c r="A1596" t="s">
        <v>721</v>
      </c>
      <c r="B1596" t="s">
        <v>109</v>
      </c>
      <c r="C1596" t="s">
        <v>282</v>
      </c>
      <c r="D1596" t="s">
        <v>3118</v>
      </c>
      <c r="E1596" t="s">
        <v>3117</v>
      </c>
      <c r="F1596">
        <v>10494.66</v>
      </c>
      <c r="G1596">
        <v>5265.37</v>
      </c>
      <c r="H1596">
        <v>7353.07</v>
      </c>
    </row>
    <row r="1597" spans="1:8" hidden="1" x14ac:dyDescent="0.3">
      <c r="A1597" t="s">
        <v>721</v>
      </c>
      <c r="B1597" t="s">
        <v>109</v>
      </c>
      <c r="C1597" t="s">
        <v>283</v>
      </c>
      <c r="D1597" t="s">
        <v>3119</v>
      </c>
      <c r="E1597" t="s">
        <v>3117</v>
      </c>
      <c r="F1597">
        <v>156</v>
      </c>
      <c r="G1597">
        <v>66</v>
      </c>
      <c r="H1597">
        <v>91.5</v>
      </c>
    </row>
    <row r="1598" spans="1:8" hidden="1" x14ac:dyDescent="0.3">
      <c r="A1598" t="s">
        <v>721</v>
      </c>
      <c r="B1598" t="s">
        <v>109</v>
      </c>
      <c r="C1598" t="s">
        <v>284</v>
      </c>
      <c r="D1598" t="s">
        <v>3120</v>
      </c>
      <c r="E1598" t="s">
        <v>3117</v>
      </c>
      <c r="F1598">
        <v>1206.45</v>
      </c>
      <c r="G1598">
        <v>1173.77</v>
      </c>
      <c r="H1598">
        <v>227.69</v>
      </c>
    </row>
    <row r="1599" spans="1:8" hidden="1" x14ac:dyDescent="0.3">
      <c r="A1599" t="s">
        <v>721</v>
      </c>
      <c r="B1599" t="s">
        <v>109</v>
      </c>
      <c r="C1599" t="s">
        <v>359</v>
      </c>
      <c r="D1599" t="s">
        <v>3121</v>
      </c>
      <c r="E1599" t="s">
        <v>3117</v>
      </c>
      <c r="F1599">
        <v>93.79</v>
      </c>
    </row>
    <row r="1600" spans="1:8" hidden="1" x14ac:dyDescent="0.3">
      <c r="A1600" t="s">
        <v>721</v>
      </c>
      <c r="B1600" t="s">
        <v>109</v>
      </c>
      <c r="C1600" t="s">
        <v>285</v>
      </c>
      <c r="D1600" t="s">
        <v>3122</v>
      </c>
      <c r="E1600" t="s">
        <v>3117</v>
      </c>
      <c r="F1600">
        <v>565.33000000000004</v>
      </c>
      <c r="H1600">
        <v>251.72</v>
      </c>
    </row>
    <row r="1601" spans="1:8" hidden="1" x14ac:dyDescent="0.3">
      <c r="A1601" t="s">
        <v>721</v>
      </c>
      <c r="B1601" t="s">
        <v>109</v>
      </c>
      <c r="C1601" t="s">
        <v>286</v>
      </c>
      <c r="D1601" t="s">
        <v>3123</v>
      </c>
      <c r="E1601" t="s">
        <v>3117</v>
      </c>
      <c r="F1601">
        <v>150</v>
      </c>
    </row>
    <row r="1602" spans="1:8" hidden="1" x14ac:dyDescent="0.3">
      <c r="A1602" t="s">
        <v>721</v>
      </c>
      <c r="B1602" t="s">
        <v>109</v>
      </c>
      <c r="C1602" t="s">
        <v>287</v>
      </c>
      <c r="D1602" t="s">
        <v>3124</v>
      </c>
      <c r="E1602" t="s">
        <v>3117</v>
      </c>
      <c r="F1602">
        <v>2298</v>
      </c>
      <c r="G1602">
        <v>2234.8000000000002</v>
      </c>
      <c r="H1602">
        <v>1162</v>
      </c>
    </row>
    <row r="1603" spans="1:8" hidden="1" x14ac:dyDescent="0.3">
      <c r="A1603" t="s">
        <v>721</v>
      </c>
      <c r="B1603" t="s">
        <v>109</v>
      </c>
      <c r="C1603" t="s">
        <v>288</v>
      </c>
      <c r="D1603" t="s">
        <v>3125</v>
      </c>
      <c r="E1603" t="s">
        <v>3117</v>
      </c>
      <c r="F1603">
        <v>35</v>
      </c>
      <c r="G1603">
        <v>34</v>
      </c>
    </row>
    <row r="1604" spans="1:8" hidden="1" x14ac:dyDescent="0.3">
      <c r="A1604" t="s">
        <v>721</v>
      </c>
      <c r="B1604" t="s">
        <v>109</v>
      </c>
      <c r="C1604" t="s">
        <v>289</v>
      </c>
      <c r="D1604" t="s">
        <v>3126</v>
      </c>
      <c r="E1604" t="s">
        <v>3117</v>
      </c>
      <c r="F1604">
        <v>1683.85</v>
      </c>
      <c r="G1604">
        <v>1738.82</v>
      </c>
      <c r="H1604">
        <v>421.84</v>
      </c>
    </row>
    <row r="1605" spans="1:8" hidden="1" x14ac:dyDescent="0.3">
      <c r="A1605" t="s">
        <v>721</v>
      </c>
      <c r="B1605" t="s">
        <v>109</v>
      </c>
      <c r="C1605" t="s">
        <v>321</v>
      </c>
      <c r="D1605" t="s">
        <v>3127</v>
      </c>
      <c r="E1605" t="s">
        <v>3117</v>
      </c>
      <c r="F1605">
        <v>1430.82</v>
      </c>
      <c r="G1605">
        <v>1568.83</v>
      </c>
      <c r="H1605">
        <v>167.5</v>
      </c>
    </row>
    <row r="1606" spans="1:8" hidden="1" x14ac:dyDescent="0.3">
      <c r="A1606" t="s">
        <v>721</v>
      </c>
      <c r="B1606" t="s">
        <v>109</v>
      </c>
      <c r="C1606" t="s">
        <v>376</v>
      </c>
      <c r="D1606" t="s">
        <v>3128</v>
      </c>
      <c r="E1606" t="s">
        <v>3117</v>
      </c>
      <c r="G1606">
        <v>19482.39</v>
      </c>
      <c r="H1606">
        <v>11398.28</v>
      </c>
    </row>
    <row r="1607" spans="1:8" hidden="1" x14ac:dyDescent="0.3">
      <c r="A1607" t="s">
        <v>721</v>
      </c>
      <c r="B1607" t="s">
        <v>109</v>
      </c>
      <c r="C1607" t="s">
        <v>291</v>
      </c>
      <c r="D1607" t="s">
        <v>3129</v>
      </c>
      <c r="E1607" t="s">
        <v>3117</v>
      </c>
      <c r="G1607">
        <v>2930.19</v>
      </c>
      <c r="H1607">
        <v>17689.22</v>
      </c>
    </row>
    <row r="1608" spans="1:8" hidden="1" x14ac:dyDescent="0.3">
      <c r="A1608" t="s">
        <v>721</v>
      </c>
      <c r="B1608" t="s">
        <v>109</v>
      </c>
      <c r="C1608" t="s">
        <v>383</v>
      </c>
      <c r="D1608" t="s">
        <v>3130</v>
      </c>
      <c r="E1608" t="s">
        <v>3117</v>
      </c>
      <c r="G1608">
        <v>10490.61</v>
      </c>
      <c r="H1608">
        <v>2848</v>
      </c>
    </row>
    <row r="1609" spans="1:8" hidden="1" x14ac:dyDescent="0.3">
      <c r="A1609" t="s">
        <v>721</v>
      </c>
      <c r="B1609" t="s">
        <v>109</v>
      </c>
      <c r="C1609" t="s">
        <v>293</v>
      </c>
      <c r="D1609" t="s">
        <v>3131</v>
      </c>
      <c r="E1609" t="s">
        <v>3117</v>
      </c>
      <c r="F1609">
        <v>15552.19</v>
      </c>
      <c r="G1609">
        <v>7788.24</v>
      </c>
      <c r="H1609">
        <v>9440.4699999999993</v>
      </c>
    </row>
    <row r="1610" spans="1:8" hidden="1" x14ac:dyDescent="0.3">
      <c r="A1610" t="s">
        <v>721</v>
      </c>
      <c r="B1610" t="s">
        <v>109</v>
      </c>
      <c r="C1610" t="s">
        <v>294</v>
      </c>
      <c r="D1610" t="s">
        <v>3132</v>
      </c>
      <c r="E1610" t="s">
        <v>3117</v>
      </c>
      <c r="F1610">
        <v>1515.09</v>
      </c>
    </row>
    <row r="1611" spans="1:8" hidden="1" x14ac:dyDescent="0.3">
      <c r="A1611" t="s">
        <v>721</v>
      </c>
      <c r="B1611" t="s">
        <v>109</v>
      </c>
      <c r="C1611" t="s">
        <v>20</v>
      </c>
      <c r="D1611" t="s">
        <v>523</v>
      </c>
      <c r="E1611" t="s">
        <v>3117</v>
      </c>
      <c r="F1611">
        <v>0</v>
      </c>
      <c r="G1611">
        <v>0</v>
      </c>
      <c r="H1611">
        <v>0</v>
      </c>
    </row>
    <row r="1612" spans="1:8" hidden="1" x14ac:dyDescent="0.3">
      <c r="A1612" t="s">
        <v>721</v>
      </c>
      <c r="B1612" t="s">
        <v>109</v>
      </c>
      <c r="C1612" t="s">
        <v>384</v>
      </c>
      <c r="D1612" t="s">
        <v>3133</v>
      </c>
      <c r="E1612" t="s">
        <v>3134</v>
      </c>
      <c r="G1612">
        <v>300</v>
      </c>
    </row>
    <row r="1613" spans="1:8" hidden="1" x14ac:dyDescent="0.3">
      <c r="A1613" t="s">
        <v>721</v>
      </c>
      <c r="B1613" t="s">
        <v>109</v>
      </c>
      <c r="C1613" t="s">
        <v>344</v>
      </c>
      <c r="D1613" t="s">
        <v>3135</v>
      </c>
      <c r="E1613" t="s">
        <v>3136</v>
      </c>
      <c r="F1613">
        <v>355</v>
      </c>
      <c r="G1613">
        <v>2166.5100000000002</v>
      </c>
    </row>
    <row r="1614" spans="1:8" hidden="1" x14ac:dyDescent="0.3">
      <c r="A1614" t="s">
        <v>721</v>
      </c>
      <c r="B1614" t="s">
        <v>109</v>
      </c>
      <c r="C1614" t="s">
        <v>346</v>
      </c>
      <c r="D1614" t="s">
        <v>3137</v>
      </c>
      <c r="E1614" t="s">
        <v>3136</v>
      </c>
      <c r="H1614">
        <v>108.78</v>
      </c>
    </row>
    <row r="1615" spans="1:8" hidden="1" x14ac:dyDescent="0.3">
      <c r="A1615" t="s">
        <v>721</v>
      </c>
      <c r="B1615" t="s">
        <v>109</v>
      </c>
      <c r="C1615" t="s">
        <v>22</v>
      </c>
      <c r="D1615" t="s">
        <v>3138</v>
      </c>
      <c r="E1615" t="s">
        <v>3136</v>
      </c>
      <c r="G1615">
        <v>3</v>
      </c>
    </row>
    <row r="1616" spans="1:8" hidden="1" x14ac:dyDescent="0.3">
      <c r="A1616" t="s">
        <v>721</v>
      </c>
      <c r="B1616" t="s">
        <v>109</v>
      </c>
      <c r="C1616" t="s">
        <v>43</v>
      </c>
      <c r="D1616" t="s">
        <v>524</v>
      </c>
      <c r="E1616" t="s">
        <v>3136</v>
      </c>
      <c r="F1616">
        <v>0</v>
      </c>
      <c r="G1616">
        <v>0</v>
      </c>
      <c r="H1616">
        <v>0</v>
      </c>
    </row>
    <row r="1617" spans="1:8" hidden="1" x14ac:dyDescent="0.3">
      <c r="A1617" t="s">
        <v>721</v>
      </c>
      <c r="B1617" t="s">
        <v>109</v>
      </c>
      <c r="C1617" t="s">
        <v>158</v>
      </c>
      <c r="D1617" t="s">
        <v>3139</v>
      </c>
      <c r="E1617" t="s">
        <v>3140</v>
      </c>
      <c r="G1617">
        <v>2060</v>
      </c>
      <c r="H1617">
        <v>2000</v>
      </c>
    </row>
    <row r="1618" spans="1:8" hidden="1" x14ac:dyDescent="0.3">
      <c r="A1618" t="s">
        <v>721</v>
      </c>
      <c r="B1618" t="s">
        <v>109</v>
      </c>
      <c r="C1618" t="s">
        <v>295</v>
      </c>
      <c r="D1618" t="s">
        <v>3141</v>
      </c>
      <c r="E1618" t="s">
        <v>3140</v>
      </c>
      <c r="F1618">
        <v>3324</v>
      </c>
      <c r="G1618">
        <v>125</v>
      </c>
      <c r="H1618">
        <v>3649</v>
      </c>
    </row>
    <row r="1619" spans="1:8" hidden="1" x14ac:dyDescent="0.3">
      <c r="A1619" t="s">
        <v>721</v>
      </c>
      <c r="B1619" t="s">
        <v>109</v>
      </c>
      <c r="C1619" t="s">
        <v>297</v>
      </c>
      <c r="D1619" t="s">
        <v>3142</v>
      </c>
      <c r="E1619" t="s">
        <v>3140</v>
      </c>
      <c r="F1619">
        <v>1040.5</v>
      </c>
    </row>
    <row r="1620" spans="1:8" hidden="1" x14ac:dyDescent="0.3">
      <c r="A1620" t="s">
        <v>721</v>
      </c>
      <c r="B1620" t="s">
        <v>109</v>
      </c>
      <c r="C1620" t="s">
        <v>385</v>
      </c>
      <c r="D1620" t="s">
        <v>3143</v>
      </c>
      <c r="E1620" t="s">
        <v>3140</v>
      </c>
      <c r="F1620">
        <v>9697.06</v>
      </c>
      <c r="G1620">
        <v>10219.299999999999</v>
      </c>
      <c r="H1620">
        <v>5153.25</v>
      </c>
    </row>
    <row r="1621" spans="1:8" hidden="1" x14ac:dyDescent="0.3">
      <c r="A1621" t="s">
        <v>721</v>
      </c>
      <c r="B1621" t="s">
        <v>109</v>
      </c>
      <c r="C1621" t="s">
        <v>24</v>
      </c>
      <c r="D1621" t="s">
        <v>3144</v>
      </c>
      <c r="E1621" t="s">
        <v>3140</v>
      </c>
      <c r="F1621">
        <v>2696.65</v>
      </c>
      <c r="G1621">
        <v>3337.25</v>
      </c>
      <c r="H1621">
        <v>2897.15</v>
      </c>
    </row>
    <row r="1622" spans="1:8" hidden="1" x14ac:dyDescent="0.3">
      <c r="A1622" t="s">
        <v>721</v>
      </c>
      <c r="B1622" t="s">
        <v>109</v>
      </c>
      <c r="C1622" t="s">
        <v>112</v>
      </c>
      <c r="D1622" t="s">
        <v>526</v>
      </c>
      <c r="E1622" t="s">
        <v>3140</v>
      </c>
      <c r="F1622">
        <v>12357.5</v>
      </c>
      <c r="G1622">
        <v>13712.26</v>
      </c>
      <c r="H1622">
        <v>14100</v>
      </c>
    </row>
    <row r="1623" spans="1:8" hidden="1" x14ac:dyDescent="0.3">
      <c r="A1623" t="s">
        <v>721</v>
      </c>
      <c r="B1623" t="s">
        <v>109</v>
      </c>
      <c r="C1623" t="s">
        <v>28</v>
      </c>
      <c r="D1623" t="s">
        <v>3145</v>
      </c>
      <c r="E1623" t="s">
        <v>3140</v>
      </c>
      <c r="F1623">
        <v>0</v>
      </c>
      <c r="G1623">
        <v>0</v>
      </c>
    </row>
    <row r="1624" spans="1:8" hidden="1" x14ac:dyDescent="0.3">
      <c r="A1624" t="s">
        <v>721</v>
      </c>
      <c r="B1624" t="s">
        <v>152</v>
      </c>
      <c r="C1624" t="s">
        <v>203</v>
      </c>
      <c r="D1624" t="s">
        <v>3146</v>
      </c>
      <c r="E1624" t="s">
        <v>3147</v>
      </c>
      <c r="F1624">
        <v>3262.21</v>
      </c>
      <c r="G1624">
        <v>3283.49</v>
      </c>
      <c r="H1624">
        <v>3603.84</v>
      </c>
    </row>
    <row r="1625" spans="1:8" hidden="1" x14ac:dyDescent="0.3">
      <c r="A1625" t="s">
        <v>721</v>
      </c>
      <c r="B1625" t="s">
        <v>152</v>
      </c>
      <c r="C1625" t="s">
        <v>266</v>
      </c>
      <c r="D1625" t="s">
        <v>3148</v>
      </c>
      <c r="E1625" t="s">
        <v>3147</v>
      </c>
      <c r="F1625">
        <v>2243.59</v>
      </c>
      <c r="G1625">
        <v>1262.99</v>
      </c>
      <c r="H1625">
        <v>1600.39</v>
      </c>
    </row>
    <row r="1626" spans="1:8" hidden="1" x14ac:dyDescent="0.3">
      <c r="A1626" t="s">
        <v>721</v>
      </c>
      <c r="B1626" t="s">
        <v>152</v>
      </c>
      <c r="C1626" t="s">
        <v>205</v>
      </c>
      <c r="D1626" t="s">
        <v>3149</v>
      </c>
      <c r="E1626" t="s">
        <v>3147</v>
      </c>
      <c r="F1626">
        <v>14565.42</v>
      </c>
      <c r="G1626">
        <v>11619.43</v>
      </c>
      <c r="H1626">
        <v>17306.68</v>
      </c>
    </row>
    <row r="1627" spans="1:8" hidden="1" x14ac:dyDescent="0.3">
      <c r="A1627" t="s">
        <v>721</v>
      </c>
      <c r="B1627" t="s">
        <v>152</v>
      </c>
      <c r="C1627" t="s">
        <v>206</v>
      </c>
      <c r="D1627" t="s">
        <v>3150</v>
      </c>
      <c r="E1627" t="s">
        <v>3147</v>
      </c>
      <c r="F1627">
        <v>50.3</v>
      </c>
      <c r="G1627">
        <v>50.76</v>
      </c>
      <c r="H1627">
        <v>209.98</v>
      </c>
    </row>
    <row r="1628" spans="1:8" hidden="1" x14ac:dyDescent="0.3">
      <c r="A1628" t="s">
        <v>721</v>
      </c>
      <c r="B1628" t="s">
        <v>152</v>
      </c>
      <c r="C1628" t="s">
        <v>207</v>
      </c>
      <c r="D1628" t="s">
        <v>3151</v>
      </c>
      <c r="E1628" t="s">
        <v>3147</v>
      </c>
      <c r="F1628">
        <v>762.97</v>
      </c>
      <c r="G1628">
        <v>767.93</v>
      </c>
      <c r="H1628">
        <v>842.81</v>
      </c>
    </row>
    <row r="1629" spans="1:8" hidden="1" x14ac:dyDescent="0.3">
      <c r="A1629" t="s">
        <v>721</v>
      </c>
      <c r="B1629" t="s">
        <v>152</v>
      </c>
      <c r="C1629" t="s">
        <v>208</v>
      </c>
      <c r="D1629" t="s">
        <v>3152</v>
      </c>
      <c r="E1629" t="s">
        <v>3147</v>
      </c>
      <c r="F1629">
        <v>189.87</v>
      </c>
      <c r="G1629">
        <v>232.68</v>
      </c>
      <c r="H1629">
        <v>146.91</v>
      </c>
    </row>
    <row r="1630" spans="1:8" hidden="1" x14ac:dyDescent="0.3">
      <c r="A1630" t="s">
        <v>721</v>
      </c>
      <c r="B1630" t="s">
        <v>152</v>
      </c>
      <c r="C1630" t="s">
        <v>268</v>
      </c>
      <c r="D1630" t="s">
        <v>3153</v>
      </c>
      <c r="E1630" t="s">
        <v>3147</v>
      </c>
      <c r="F1630">
        <v>2294.77</v>
      </c>
      <c r="G1630">
        <v>3623.94</v>
      </c>
      <c r="H1630">
        <v>3780.4</v>
      </c>
    </row>
    <row r="1631" spans="1:8" hidden="1" x14ac:dyDescent="0.3">
      <c r="A1631" t="s">
        <v>721</v>
      </c>
      <c r="B1631" t="s">
        <v>152</v>
      </c>
      <c r="C1631" t="s">
        <v>269</v>
      </c>
      <c r="D1631" t="s">
        <v>3154</v>
      </c>
      <c r="E1631" t="s">
        <v>3147</v>
      </c>
      <c r="F1631">
        <v>237.14</v>
      </c>
      <c r="G1631">
        <v>374.49</v>
      </c>
      <c r="H1631">
        <v>382.2</v>
      </c>
    </row>
    <row r="1632" spans="1:8" x14ac:dyDescent="0.3">
      <c r="A1632" t="s">
        <v>721</v>
      </c>
      <c r="B1632" t="s">
        <v>152</v>
      </c>
      <c r="C1632" t="s">
        <v>73</v>
      </c>
      <c r="D1632" t="s">
        <v>3155</v>
      </c>
      <c r="E1632" t="s">
        <v>3147</v>
      </c>
      <c r="F1632">
        <v>0</v>
      </c>
    </row>
    <row r="1633" spans="1:8" hidden="1" x14ac:dyDescent="0.3">
      <c r="A1633" t="s">
        <v>721</v>
      </c>
      <c r="B1633" t="s">
        <v>152</v>
      </c>
      <c r="C1633" t="s">
        <v>154</v>
      </c>
      <c r="D1633" t="s">
        <v>563</v>
      </c>
      <c r="E1633" t="s">
        <v>3156</v>
      </c>
      <c r="F1633">
        <v>106000</v>
      </c>
      <c r="G1633">
        <v>106000</v>
      </c>
      <c r="H1633">
        <v>115012</v>
      </c>
    </row>
    <row r="1634" spans="1:8" hidden="1" x14ac:dyDescent="0.3">
      <c r="A1634" t="s">
        <v>721</v>
      </c>
      <c r="B1634" t="s">
        <v>152</v>
      </c>
      <c r="C1634" t="s">
        <v>156</v>
      </c>
      <c r="D1634" t="s">
        <v>565</v>
      </c>
      <c r="E1634" t="s">
        <v>3156</v>
      </c>
      <c r="F1634">
        <v>17049</v>
      </c>
      <c r="G1634">
        <v>17390</v>
      </c>
      <c r="H1634">
        <v>14144.26</v>
      </c>
    </row>
    <row r="1635" spans="1:8" hidden="1" x14ac:dyDescent="0.3">
      <c r="A1635" t="s">
        <v>721</v>
      </c>
      <c r="B1635" t="s">
        <v>152</v>
      </c>
      <c r="C1635" t="s">
        <v>301</v>
      </c>
      <c r="D1635" t="s">
        <v>3157</v>
      </c>
      <c r="E1635" t="s">
        <v>3156</v>
      </c>
      <c r="F1635">
        <v>30</v>
      </c>
    </row>
    <row r="1636" spans="1:8" hidden="1" x14ac:dyDescent="0.3">
      <c r="A1636" t="s">
        <v>721</v>
      </c>
      <c r="B1636" t="s">
        <v>152</v>
      </c>
      <c r="C1636" t="s">
        <v>270</v>
      </c>
      <c r="D1636" t="s">
        <v>3158</v>
      </c>
      <c r="E1636" t="s">
        <v>3156</v>
      </c>
      <c r="F1636">
        <v>738</v>
      </c>
      <c r="G1636">
        <v>316.31</v>
      </c>
      <c r="H1636">
        <v>707.5</v>
      </c>
    </row>
    <row r="1637" spans="1:8" hidden="1" x14ac:dyDescent="0.3">
      <c r="A1637" t="s">
        <v>721</v>
      </c>
      <c r="B1637" t="s">
        <v>152</v>
      </c>
      <c r="C1637" t="s">
        <v>356</v>
      </c>
      <c r="D1637" t="s">
        <v>3159</v>
      </c>
      <c r="E1637" t="s">
        <v>3160</v>
      </c>
      <c r="F1637">
        <v>6518.9</v>
      </c>
      <c r="G1637">
        <v>-5057.6899999999996</v>
      </c>
      <c r="H1637">
        <v>308.35000000000002</v>
      </c>
    </row>
    <row r="1638" spans="1:8" hidden="1" x14ac:dyDescent="0.3">
      <c r="A1638" t="s">
        <v>721</v>
      </c>
      <c r="B1638" t="s">
        <v>152</v>
      </c>
      <c r="C1638" t="s">
        <v>271</v>
      </c>
      <c r="D1638" t="s">
        <v>3161</v>
      </c>
      <c r="E1638" t="s">
        <v>3160</v>
      </c>
      <c r="F1638">
        <v>1994.71</v>
      </c>
      <c r="G1638">
        <v>1303.79</v>
      </c>
      <c r="H1638">
        <v>-4355.38</v>
      </c>
    </row>
    <row r="1639" spans="1:8" hidden="1" x14ac:dyDescent="0.3">
      <c r="A1639" t="s">
        <v>721</v>
      </c>
      <c r="B1639" t="s">
        <v>152</v>
      </c>
      <c r="C1639" t="s">
        <v>272</v>
      </c>
      <c r="D1639" t="s">
        <v>3162</v>
      </c>
      <c r="E1639" t="s">
        <v>3160</v>
      </c>
      <c r="F1639">
        <v>706.25</v>
      </c>
      <c r="G1639">
        <v>665</v>
      </c>
    </row>
    <row r="1640" spans="1:8" hidden="1" x14ac:dyDescent="0.3">
      <c r="A1640" t="s">
        <v>721</v>
      </c>
      <c r="B1640" t="s">
        <v>152</v>
      </c>
      <c r="C1640" t="s">
        <v>352</v>
      </c>
      <c r="D1640" t="s">
        <v>3163</v>
      </c>
      <c r="E1640" t="s">
        <v>3160</v>
      </c>
      <c r="G1640">
        <v>5460.34</v>
      </c>
      <c r="H1640">
        <v>179.97</v>
      </c>
    </row>
    <row r="1641" spans="1:8" hidden="1" x14ac:dyDescent="0.3">
      <c r="A1641" t="s">
        <v>721</v>
      </c>
      <c r="B1641" t="s">
        <v>152</v>
      </c>
      <c r="C1641" t="s">
        <v>273</v>
      </c>
      <c r="D1641" t="s">
        <v>3164</v>
      </c>
      <c r="E1641" t="s">
        <v>3160</v>
      </c>
      <c r="F1641">
        <v>1254.98</v>
      </c>
      <c r="G1641">
        <v>232.77</v>
      </c>
      <c r="H1641">
        <v>400.84</v>
      </c>
    </row>
    <row r="1642" spans="1:8" hidden="1" x14ac:dyDescent="0.3">
      <c r="A1642" t="s">
        <v>721</v>
      </c>
      <c r="B1642" t="s">
        <v>152</v>
      </c>
      <c r="C1642" t="s">
        <v>332</v>
      </c>
      <c r="D1642" t="s">
        <v>3165</v>
      </c>
      <c r="E1642" t="s">
        <v>3160</v>
      </c>
      <c r="F1642">
        <v>49.81</v>
      </c>
      <c r="G1642">
        <v>483.62</v>
      </c>
      <c r="H1642">
        <v>42.06</v>
      </c>
    </row>
    <row r="1643" spans="1:8" hidden="1" x14ac:dyDescent="0.3">
      <c r="A1643" t="s">
        <v>721</v>
      </c>
      <c r="B1643" t="s">
        <v>152</v>
      </c>
      <c r="C1643" t="s">
        <v>184</v>
      </c>
      <c r="D1643" t="s">
        <v>3166</v>
      </c>
      <c r="E1643" t="s">
        <v>3160</v>
      </c>
      <c r="G1643">
        <v>17.64</v>
      </c>
    </row>
    <row r="1644" spans="1:8" hidden="1" x14ac:dyDescent="0.3">
      <c r="A1644" t="s">
        <v>721</v>
      </c>
      <c r="B1644" t="s">
        <v>152</v>
      </c>
      <c r="C1644" t="s">
        <v>333</v>
      </c>
      <c r="D1644" t="s">
        <v>3167</v>
      </c>
      <c r="E1644" t="s">
        <v>3160</v>
      </c>
      <c r="F1644">
        <v>13.86</v>
      </c>
    </row>
    <row r="1645" spans="1:8" hidden="1" x14ac:dyDescent="0.3">
      <c r="A1645" t="s">
        <v>721</v>
      </c>
      <c r="B1645" t="s">
        <v>152</v>
      </c>
      <c r="C1645" t="s">
        <v>275</v>
      </c>
      <c r="D1645" t="s">
        <v>3168</v>
      </c>
      <c r="E1645" t="s">
        <v>3160</v>
      </c>
      <c r="F1645">
        <v>454.34</v>
      </c>
      <c r="G1645">
        <v>514.12</v>
      </c>
      <c r="H1645">
        <v>262.67</v>
      </c>
    </row>
    <row r="1646" spans="1:8" hidden="1" x14ac:dyDescent="0.3">
      <c r="A1646" t="s">
        <v>721</v>
      </c>
      <c r="B1646" t="s">
        <v>152</v>
      </c>
      <c r="C1646" t="s">
        <v>276</v>
      </c>
      <c r="D1646" t="s">
        <v>3169</v>
      </c>
      <c r="E1646" t="s">
        <v>3160</v>
      </c>
      <c r="G1646">
        <v>399</v>
      </c>
    </row>
    <row r="1647" spans="1:8" hidden="1" x14ac:dyDescent="0.3">
      <c r="A1647" t="s">
        <v>721</v>
      </c>
      <c r="B1647" t="s">
        <v>152</v>
      </c>
      <c r="C1647" t="s">
        <v>310</v>
      </c>
      <c r="D1647" t="s">
        <v>3170</v>
      </c>
      <c r="E1647" t="s">
        <v>3160</v>
      </c>
      <c r="F1647">
        <v>1198.5</v>
      </c>
      <c r="G1647">
        <v>0</v>
      </c>
      <c r="H1647">
        <v>6251.88</v>
      </c>
    </row>
    <row r="1648" spans="1:8" hidden="1" x14ac:dyDescent="0.3">
      <c r="A1648" t="s">
        <v>721</v>
      </c>
      <c r="B1648" t="s">
        <v>152</v>
      </c>
      <c r="C1648" t="s">
        <v>277</v>
      </c>
      <c r="D1648" t="s">
        <v>3171</v>
      </c>
      <c r="E1648" t="s">
        <v>3160</v>
      </c>
      <c r="F1648">
        <v>0</v>
      </c>
      <c r="G1648">
        <v>0</v>
      </c>
      <c r="H1648">
        <v>50</v>
      </c>
    </row>
    <row r="1649" spans="1:8" hidden="1" x14ac:dyDescent="0.3">
      <c r="A1649" t="s">
        <v>721</v>
      </c>
      <c r="B1649" t="s">
        <v>152</v>
      </c>
      <c r="C1649" t="s">
        <v>391</v>
      </c>
      <c r="D1649" t="s">
        <v>3172</v>
      </c>
      <c r="E1649" t="s">
        <v>3160</v>
      </c>
      <c r="G1649">
        <v>0</v>
      </c>
    </row>
    <row r="1650" spans="1:8" hidden="1" x14ac:dyDescent="0.3">
      <c r="A1650" t="s">
        <v>721</v>
      </c>
      <c r="B1650" t="s">
        <v>152</v>
      </c>
      <c r="C1650" t="s">
        <v>300</v>
      </c>
      <c r="D1650" t="s">
        <v>3173</v>
      </c>
      <c r="E1650" t="s">
        <v>3160</v>
      </c>
      <c r="H1650">
        <v>134</v>
      </c>
    </row>
    <row r="1651" spans="1:8" hidden="1" x14ac:dyDescent="0.3">
      <c r="A1651" t="s">
        <v>721</v>
      </c>
      <c r="B1651" t="s">
        <v>152</v>
      </c>
      <c r="C1651" t="s">
        <v>302</v>
      </c>
      <c r="D1651" t="s">
        <v>3174</v>
      </c>
      <c r="E1651" t="s">
        <v>3160</v>
      </c>
      <c r="F1651">
        <v>184.81</v>
      </c>
      <c r="G1651">
        <v>130.72999999999999</v>
      </c>
      <c r="H1651">
        <v>150.1</v>
      </c>
    </row>
    <row r="1652" spans="1:8" hidden="1" x14ac:dyDescent="0.3">
      <c r="A1652" t="s">
        <v>721</v>
      </c>
      <c r="B1652" t="s">
        <v>152</v>
      </c>
      <c r="C1652" t="s">
        <v>364</v>
      </c>
      <c r="D1652" t="s">
        <v>3175</v>
      </c>
      <c r="E1652" t="s">
        <v>3160</v>
      </c>
      <c r="F1652">
        <v>-14</v>
      </c>
      <c r="G1652">
        <v>0</v>
      </c>
      <c r="H1652">
        <v>85.7</v>
      </c>
    </row>
    <row r="1653" spans="1:8" hidden="1" x14ac:dyDescent="0.3">
      <c r="A1653" t="s">
        <v>721</v>
      </c>
      <c r="B1653" t="s">
        <v>152</v>
      </c>
      <c r="C1653" t="s">
        <v>360</v>
      </c>
      <c r="D1653" t="s">
        <v>3176</v>
      </c>
      <c r="E1653" t="s">
        <v>3160</v>
      </c>
      <c r="F1653">
        <v>1829.66</v>
      </c>
      <c r="G1653">
        <v>0</v>
      </c>
      <c r="H1653">
        <v>2057.2399999999998</v>
      </c>
    </row>
    <row r="1654" spans="1:8" hidden="1" x14ac:dyDescent="0.3">
      <c r="A1654" t="s">
        <v>721</v>
      </c>
      <c r="B1654" t="s">
        <v>152</v>
      </c>
      <c r="C1654" t="s">
        <v>280</v>
      </c>
      <c r="D1654" t="s">
        <v>3177</v>
      </c>
      <c r="E1654" t="s">
        <v>3160</v>
      </c>
      <c r="G1654">
        <v>0</v>
      </c>
    </row>
    <row r="1655" spans="1:8" hidden="1" x14ac:dyDescent="0.3">
      <c r="A1655" t="s">
        <v>721</v>
      </c>
      <c r="B1655" t="s">
        <v>152</v>
      </c>
      <c r="C1655" t="s">
        <v>16</v>
      </c>
      <c r="D1655" t="s">
        <v>566</v>
      </c>
      <c r="E1655" t="s">
        <v>3160</v>
      </c>
      <c r="F1655">
        <v>0</v>
      </c>
      <c r="G1655">
        <v>0</v>
      </c>
      <c r="H1655">
        <v>0</v>
      </c>
    </row>
    <row r="1656" spans="1:8" hidden="1" x14ac:dyDescent="0.3">
      <c r="A1656" t="s">
        <v>721</v>
      </c>
      <c r="B1656" t="s">
        <v>152</v>
      </c>
      <c r="C1656" t="s">
        <v>361</v>
      </c>
      <c r="D1656" t="s">
        <v>3178</v>
      </c>
      <c r="E1656" t="s">
        <v>3179</v>
      </c>
      <c r="F1656">
        <v>0.16</v>
      </c>
    </row>
    <row r="1657" spans="1:8" hidden="1" x14ac:dyDescent="0.3">
      <c r="A1657" t="s">
        <v>721</v>
      </c>
      <c r="B1657" t="s">
        <v>152</v>
      </c>
      <c r="C1657" t="s">
        <v>222</v>
      </c>
      <c r="D1657" t="s">
        <v>3180</v>
      </c>
      <c r="E1657" t="s">
        <v>3179</v>
      </c>
      <c r="F1657">
        <v>375.15</v>
      </c>
      <c r="G1657">
        <v>540.97</v>
      </c>
      <c r="H1657">
        <v>597.66999999999996</v>
      </c>
    </row>
    <row r="1658" spans="1:8" hidden="1" x14ac:dyDescent="0.3">
      <c r="A1658" t="s">
        <v>721</v>
      </c>
      <c r="B1658" t="s">
        <v>152</v>
      </c>
      <c r="C1658" t="s">
        <v>303</v>
      </c>
      <c r="D1658" t="s">
        <v>3181</v>
      </c>
      <c r="E1658" t="s">
        <v>3179</v>
      </c>
      <c r="F1658">
        <v>165.39</v>
      </c>
      <c r="G1658">
        <v>40</v>
      </c>
    </row>
    <row r="1659" spans="1:8" hidden="1" x14ac:dyDescent="0.3">
      <c r="A1659" t="s">
        <v>721</v>
      </c>
      <c r="B1659" t="s">
        <v>152</v>
      </c>
      <c r="C1659" t="s">
        <v>304</v>
      </c>
      <c r="D1659" t="s">
        <v>3182</v>
      </c>
      <c r="E1659" t="s">
        <v>3179</v>
      </c>
      <c r="F1659">
        <v>1474.99</v>
      </c>
      <c r="G1659">
        <v>350</v>
      </c>
      <c r="H1659">
        <v>620</v>
      </c>
    </row>
    <row r="1660" spans="1:8" hidden="1" x14ac:dyDescent="0.3">
      <c r="A1660" t="s">
        <v>721</v>
      </c>
      <c r="B1660" t="s">
        <v>152</v>
      </c>
      <c r="C1660" t="s">
        <v>305</v>
      </c>
      <c r="D1660" t="s">
        <v>3183</v>
      </c>
      <c r="E1660" t="s">
        <v>3179</v>
      </c>
      <c r="F1660">
        <v>109.5</v>
      </c>
    </row>
    <row r="1661" spans="1:8" hidden="1" x14ac:dyDescent="0.3">
      <c r="A1661" t="s">
        <v>721</v>
      </c>
      <c r="B1661" t="s">
        <v>152</v>
      </c>
      <c r="C1661" t="s">
        <v>313</v>
      </c>
      <c r="D1661" t="s">
        <v>3184</v>
      </c>
      <c r="E1661" t="s">
        <v>3179</v>
      </c>
      <c r="F1661">
        <v>1360.96</v>
      </c>
      <c r="G1661">
        <v>0</v>
      </c>
      <c r="H1661">
        <v>529.16999999999996</v>
      </c>
    </row>
    <row r="1662" spans="1:8" hidden="1" x14ac:dyDescent="0.3">
      <c r="A1662" t="s">
        <v>721</v>
      </c>
      <c r="B1662" t="s">
        <v>152</v>
      </c>
      <c r="C1662" t="s">
        <v>18</v>
      </c>
      <c r="D1662" t="s">
        <v>567</v>
      </c>
      <c r="E1662" t="s">
        <v>3179</v>
      </c>
      <c r="F1662">
        <v>0</v>
      </c>
      <c r="G1662">
        <v>0</v>
      </c>
      <c r="H1662">
        <v>0</v>
      </c>
    </row>
    <row r="1663" spans="1:8" hidden="1" x14ac:dyDescent="0.3">
      <c r="A1663" t="s">
        <v>721</v>
      </c>
      <c r="B1663" t="s">
        <v>152</v>
      </c>
      <c r="C1663" t="s">
        <v>54</v>
      </c>
      <c r="D1663" t="s">
        <v>3185</v>
      </c>
      <c r="E1663" t="s">
        <v>3179</v>
      </c>
      <c r="F1663">
        <v>720</v>
      </c>
      <c r="G1663">
        <v>756</v>
      </c>
      <c r="H1663">
        <v>693</v>
      </c>
    </row>
    <row r="1664" spans="1:8" hidden="1" x14ac:dyDescent="0.3">
      <c r="A1664" t="s">
        <v>721</v>
      </c>
      <c r="B1664" t="s">
        <v>152</v>
      </c>
      <c r="C1664" t="s">
        <v>337</v>
      </c>
      <c r="D1664" t="s">
        <v>3186</v>
      </c>
      <c r="E1664" t="s">
        <v>3179</v>
      </c>
      <c r="F1664">
        <v>3.16</v>
      </c>
    </row>
    <row r="1665" spans="1:8" hidden="1" x14ac:dyDescent="0.3">
      <c r="A1665" t="s">
        <v>721</v>
      </c>
      <c r="B1665" t="s">
        <v>152</v>
      </c>
      <c r="C1665" t="s">
        <v>281</v>
      </c>
      <c r="D1665" t="s">
        <v>3187</v>
      </c>
      <c r="E1665" t="s">
        <v>3188</v>
      </c>
      <c r="F1665">
        <v>472.04</v>
      </c>
      <c r="G1665">
        <v>208.7</v>
      </c>
    </row>
    <row r="1666" spans="1:8" hidden="1" x14ac:dyDescent="0.3">
      <c r="A1666" t="s">
        <v>721</v>
      </c>
      <c r="B1666" t="s">
        <v>152</v>
      </c>
      <c r="C1666" t="s">
        <v>282</v>
      </c>
      <c r="D1666" t="s">
        <v>3189</v>
      </c>
      <c r="E1666" t="s">
        <v>3188</v>
      </c>
      <c r="F1666">
        <v>940.54</v>
      </c>
      <c r="G1666">
        <v>679.92</v>
      </c>
      <c r="H1666">
        <v>328.99</v>
      </c>
    </row>
    <row r="1667" spans="1:8" hidden="1" x14ac:dyDescent="0.3">
      <c r="A1667" t="s">
        <v>721</v>
      </c>
      <c r="B1667" t="s">
        <v>152</v>
      </c>
      <c r="C1667" t="s">
        <v>283</v>
      </c>
      <c r="D1667" t="s">
        <v>3190</v>
      </c>
      <c r="E1667" t="s">
        <v>3188</v>
      </c>
      <c r="F1667">
        <v>47</v>
      </c>
    </row>
    <row r="1668" spans="1:8" hidden="1" x14ac:dyDescent="0.3">
      <c r="A1668" t="s">
        <v>721</v>
      </c>
      <c r="B1668" t="s">
        <v>152</v>
      </c>
      <c r="C1668" t="s">
        <v>284</v>
      </c>
      <c r="D1668" t="s">
        <v>3191</v>
      </c>
      <c r="E1668" t="s">
        <v>3188</v>
      </c>
      <c r="F1668">
        <v>1074.99</v>
      </c>
      <c r="G1668">
        <v>775.08</v>
      </c>
      <c r="H1668">
        <v>170.23</v>
      </c>
    </row>
    <row r="1669" spans="1:8" hidden="1" x14ac:dyDescent="0.3">
      <c r="A1669" t="s">
        <v>721</v>
      </c>
      <c r="B1669" t="s">
        <v>152</v>
      </c>
      <c r="C1669" t="s">
        <v>285</v>
      </c>
      <c r="D1669" t="s">
        <v>3192</v>
      </c>
      <c r="E1669" t="s">
        <v>3188</v>
      </c>
      <c r="H1669">
        <v>252.22</v>
      </c>
    </row>
    <row r="1670" spans="1:8" hidden="1" x14ac:dyDescent="0.3">
      <c r="A1670" t="s">
        <v>721</v>
      </c>
      <c r="B1670" t="s">
        <v>152</v>
      </c>
      <c r="C1670" t="s">
        <v>286</v>
      </c>
      <c r="D1670" t="s">
        <v>3193</v>
      </c>
      <c r="E1670" t="s">
        <v>3188</v>
      </c>
      <c r="F1670">
        <v>1155.5999999999999</v>
      </c>
      <c r="G1670">
        <v>411.36</v>
      </c>
      <c r="H1670">
        <v>6.81</v>
      </c>
    </row>
    <row r="1671" spans="1:8" hidden="1" x14ac:dyDescent="0.3">
      <c r="A1671" t="s">
        <v>721</v>
      </c>
      <c r="B1671" t="s">
        <v>152</v>
      </c>
      <c r="C1671" t="s">
        <v>287</v>
      </c>
      <c r="D1671" t="s">
        <v>3194</v>
      </c>
      <c r="E1671" t="s">
        <v>3188</v>
      </c>
      <c r="F1671">
        <v>257</v>
      </c>
      <c r="G1671">
        <v>358.31</v>
      </c>
      <c r="H1671">
        <v>173</v>
      </c>
    </row>
    <row r="1672" spans="1:8" hidden="1" x14ac:dyDescent="0.3">
      <c r="A1672" t="s">
        <v>721</v>
      </c>
      <c r="B1672" t="s">
        <v>152</v>
      </c>
      <c r="C1672" t="s">
        <v>289</v>
      </c>
      <c r="D1672" t="s">
        <v>3195</v>
      </c>
      <c r="E1672" t="s">
        <v>3188</v>
      </c>
      <c r="F1672">
        <v>824.95</v>
      </c>
      <c r="G1672">
        <v>711.74</v>
      </c>
      <c r="H1672">
        <v>0</v>
      </c>
    </row>
    <row r="1673" spans="1:8" hidden="1" x14ac:dyDescent="0.3">
      <c r="A1673" t="s">
        <v>721</v>
      </c>
      <c r="B1673" t="s">
        <v>152</v>
      </c>
      <c r="C1673" t="s">
        <v>321</v>
      </c>
      <c r="D1673" t="s">
        <v>3196</v>
      </c>
      <c r="E1673" t="s">
        <v>3188</v>
      </c>
      <c r="F1673">
        <v>125.17999999999999</v>
      </c>
      <c r="G1673">
        <v>230.25</v>
      </c>
    </row>
    <row r="1674" spans="1:8" hidden="1" x14ac:dyDescent="0.3">
      <c r="A1674" t="s">
        <v>721</v>
      </c>
      <c r="B1674" t="s">
        <v>152</v>
      </c>
      <c r="C1674" t="s">
        <v>375</v>
      </c>
      <c r="D1674" t="s">
        <v>3197</v>
      </c>
      <c r="E1674" t="s">
        <v>3188</v>
      </c>
      <c r="G1674">
        <v>373</v>
      </c>
    </row>
    <row r="1675" spans="1:8" hidden="1" x14ac:dyDescent="0.3">
      <c r="A1675" t="s">
        <v>721</v>
      </c>
      <c r="B1675" t="s">
        <v>152</v>
      </c>
      <c r="C1675" t="s">
        <v>376</v>
      </c>
      <c r="D1675" t="s">
        <v>3198</v>
      </c>
      <c r="E1675" t="s">
        <v>3188</v>
      </c>
      <c r="G1675">
        <v>3843.18</v>
      </c>
    </row>
    <row r="1676" spans="1:8" hidden="1" x14ac:dyDescent="0.3">
      <c r="A1676" t="s">
        <v>721</v>
      </c>
      <c r="B1676" t="s">
        <v>152</v>
      </c>
      <c r="C1676" t="s">
        <v>383</v>
      </c>
      <c r="D1676" t="s">
        <v>3199</v>
      </c>
      <c r="E1676" t="s">
        <v>3188</v>
      </c>
      <c r="H1676">
        <v>100.58</v>
      </c>
    </row>
    <row r="1677" spans="1:8" hidden="1" x14ac:dyDescent="0.3">
      <c r="A1677" t="s">
        <v>721</v>
      </c>
      <c r="B1677" t="s">
        <v>152</v>
      </c>
      <c r="C1677" t="s">
        <v>20</v>
      </c>
      <c r="D1677" t="s">
        <v>568</v>
      </c>
      <c r="E1677" t="s">
        <v>3188</v>
      </c>
      <c r="F1677">
        <v>0</v>
      </c>
      <c r="G1677">
        <v>0</v>
      </c>
      <c r="H1677">
        <v>0</v>
      </c>
    </row>
    <row r="1678" spans="1:8" hidden="1" x14ac:dyDescent="0.3">
      <c r="A1678" t="s">
        <v>721</v>
      </c>
      <c r="B1678" t="s">
        <v>152</v>
      </c>
      <c r="C1678" t="s">
        <v>344</v>
      </c>
      <c r="D1678" t="s">
        <v>3200</v>
      </c>
      <c r="E1678" t="s">
        <v>3201</v>
      </c>
      <c r="F1678">
        <v>139.76</v>
      </c>
      <c r="G1678">
        <v>0</v>
      </c>
    </row>
    <row r="1679" spans="1:8" hidden="1" x14ac:dyDescent="0.3">
      <c r="A1679" t="s">
        <v>721</v>
      </c>
      <c r="B1679" t="s">
        <v>152</v>
      </c>
      <c r="C1679" t="s">
        <v>345</v>
      </c>
      <c r="D1679" t="s">
        <v>3202</v>
      </c>
      <c r="E1679" t="s">
        <v>3201</v>
      </c>
      <c r="F1679">
        <v>9.11</v>
      </c>
    </row>
    <row r="1680" spans="1:8" hidden="1" x14ac:dyDescent="0.3">
      <c r="A1680" t="s">
        <v>721</v>
      </c>
      <c r="B1680" t="s">
        <v>152</v>
      </c>
      <c r="C1680" t="s">
        <v>346</v>
      </c>
      <c r="D1680" t="s">
        <v>3203</v>
      </c>
      <c r="E1680" t="s">
        <v>3201</v>
      </c>
      <c r="G1680">
        <v>10</v>
      </c>
      <c r="H1680">
        <v>53.65</v>
      </c>
    </row>
    <row r="1681" spans="1:8" hidden="1" x14ac:dyDescent="0.3">
      <c r="A1681" t="s">
        <v>721</v>
      </c>
      <c r="B1681" t="s">
        <v>152</v>
      </c>
      <c r="C1681" t="s">
        <v>158</v>
      </c>
      <c r="D1681" t="s">
        <v>569</v>
      </c>
      <c r="E1681" t="s">
        <v>3204</v>
      </c>
      <c r="F1681">
        <v>4200</v>
      </c>
      <c r="G1681">
        <v>12651.52</v>
      </c>
      <c r="H1681">
        <v>23680</v>
      </c>
    </row>
    <row r="1682" spans="1:8" hidden="1" x14ac:dyDescent="0.3">
      <c r="A1682" t="s">
        <v>721</v>
      </c>
      <c r="B1682" t="s">
        <v>152</v>
      </c>
      <c r="C1682" t="s">
        <v>295</v>
      </c>
      <c r="D1682" t="s">
        <v>3205</v>
      </c>
      <c r="E1682" t="s">
        <v>3204</v>
      </c>
      <c r="F1682">
        <v>2895.26</v>
      </c>
      <c r="G1682">
        <v>424.94</v>
      </c>
      <c r="H1682">
        <v>1684.2</v>
      </c>
    </row>
    <row r="1683" spans="1:8" hidden="1" x14ac:dyDescent="0.3">
      <c r="A1683" t="s">
        <v>721</v>
      </c>
      <c r="B1683" t="s">
        <v>152</v>
      </c>
      <c r="C1683" t="s">
        <v>296</v>
      </c>
      <c r="D1683" t="s">
        <v>3206</v>
      </c>
      <c r="E1683" t="s">
        <v>3204</v>
      </c>
      <c r="G1683">
        <v>340</v>
      </c>
    </row>
    <row r="1684" spans="1:8" hidden="1" x14ac:dyDescent="0.3">
      <c r="A1684" t="s">
        <v>721</v>
      </c>
      <c r="B1684" t="s">
        <v>152</v>
      </c>
      <c r="C1684" t="s">
        <v>297</v>
      </c>
      <c r="D1684" t="s">
        <v>3207</v>
      </c>
      <c r="E1684" t="s">
        <v>3204</v>
      </c>
      <c r="G1684">
        <v>0</v>
      </c>
    </row>
    <row r="1685" spans="1:8" hidden="1" x14ac:dyDescent="0.3">
      <c r="A1685" t="s">
        <v>721</v>
      </c>
      <c r="B1685" t="s">
        <v>152</v>
      </c>
      <c r="C1685" t="s">
        <v>24</v>
      </c>
      <c r="D1685" t="s">
        <v>3208</v>
      </c>
      <c r="E1685" t="s">
        <v>3204</v>
      </c>
      <c r="F1685">
        <v>57.7</v>
      </c>
      <c r="G1685">
        <v>123.7</v>
      </c>
      <c r="H1685">
        <v>32.9</v>
      </c>
    </row>
    <row r="1686" spans="1:8" hidden="1" x14ac:dyDescent="0.3">
      <c r="A1686" t="s">
        <v>721</v>
      </c>
      <c r="B1686" t="s">
        <v>152</v>
      </c>
      <c r="C1686" t="s">
        <v>298</v>
      </c>
      <c r="D1686" t="s">
        <v>3209</v>
      </c>
      <c r="E1686" t="s">
        <v>3204</v>
      </c>
      <c r="F1686">
        <v>575</v>
      </c>
      <c r="G1686">
        <v>575</v>
      </c>
      <c r="H1686">
        <v>0</v>
      </c>
    </row>
    <row r="1687" spans="1:8" hidden="1" x14ac:dyDescent="0.3">
      <c r="A1687" t="s">
        <v>721</v>
      </c>
      <c r="B1687" t="s">
        <v>152</v>
      </c>
      <c r="C1687" t="s">
        <v>324</v>
      </c>
      <c r="D1687" t="s">
        <v>3210</v>
      </c>
      <c r="E1687" t="s">
        <v>3204</v>
      </c>
      <c r="F1687">
        <v>634</v>
      </c>
    </row>
    <row r="1688" spans="1:8" hidden="1" x14ac:dyDescent="0.3">
      <c r="A1688" t="s">
        <v>721</v>
      </c>
      <c r="B1688" t="s">
        <v>152</v>
      </c>
      <c r="C1688" t="s">
        <v>306</v>
      </c>
      <c r="D1688" t="s">
        <v>3211</v>
      </c>
      <c r="E1688" t="s">
        <v>3204</v>
      </c>
      <c r="F1688">
        <v>2228.89</v>
      </c>
      <c r="G1688">
        <v>192.83</v>
      </c>
      <c r="H1688">
        <v>465.39</v>
      </c>
    </row>
    <row r="1689" spans="1:8" hidden="1" x14ac:dyDescent="0.3">
      <c r="A1689" t="s">
        <v>721</v>
      </c>
      <c r="B1689" t="s">
        <v>152</v>
      </c>
      <c r="C1689" t="s">
        <v>112</v>
      </c>
      <c r="D1689" t="s">
        <v>3212</v>
      </c>
      <c r="E1689" t="s">
        <v>3204</v>
      </c>
      <c r="F1689">
        <v>8.9499999999999993</v>
      </c>
      <c r="G1689">
        <v>217.67</v>
      </c>
      <c r="H1689">
        <v>-4482.84</v>
      </c>
    </row>
    <row r="1690" spans="1:8" hidden="1" x14ac:dyDescent="0.3">
      <c r="A1690" t="s">
        <v>721</v>
      </c>
      <c r="B1690" t="s">
        <v>152</v>
      </c>
      <c r="C1690" t="s">
        <v>28</v>
      </c>
      <c r="D1690" t="s">
        <v>570</v>
      </c>
      <c r="E1690" t="s">
        <v>3204</v>
      </c>
      <c r="F1690">
        <v>0</v>
      </c>
      <c r="G1690">
        <v>0</v>
      </c>
      <c r="H1690">
        <v>0</v>
      </c>
    </row>
    <row r="1691" spans="1:8" hidden="1" x14ac:dyDescent="0.3">
      <c r="A1691" t="s">
        <v>721</v>
      </c>
      <c r="B1691" t="s">
        <v>192</v>
      </c>
      <c r="C1691" t="s">
        <v>203</v>
      </c>
      <c r="D1691" t="s">
        <v>3213</v>
      </c>
      <c r="E1691" t="s">
        <v>3214</v>
      </c>
      <c r="F1691">
        <v>2233.02</v>
      </c>
      <c r="G1691">
        <v>2895.02</v>
      </c>
      <c r="H1691">
        <v>3544.98</v>
      </c>
    </row>
    <row r="1692" spans="1:8" hidden="1" x14ac:dyDescent="0.3">
      <c r="A1692" t="s">
        <v>721</v>
      </c>
      <c r="B1692" t="s">
        <v>192</v>
      </c>
      <c r="C1692" t="s">
        <v>266</v>
      </c>
      <c r="D1692" t="s">
        <v>3215</v>
      </c>
      <c r="E1692" t="s">
        <v>3214</v>
      </c>
      <c r="F1692">
        <v>15.01</v>
      </c>
      <c r="H1692">
        <v>31.69</v>
      </c>
    </row>
    <row r="1693" spans="1:8" hidden="1" x14ac:dyDescent="0.3">
      <c r="A1693" t="s">
        <v>721</v>
      </c>
      <c r="B1693" t="s">
        <v>192</v>
      </c>
      <c r="C1693" t="s">
        <v>205</v>
      </c>
      <c r="D1693" t="s">
        <v>3216</v>
      </c>
      <c r="E1693" t="s">
        <v>3214</v>
      </c>
      <c r="F1693">
        <v>16337</v>
      </c>
      <c r="G1693">
        <v>13673.03</v>
      </c>
      <c r="H1693">
        <v>19642.38</v>
      </c>
    </row>
    <row r="1694" spans="1:8" hidden="1" x14ac:dyDescent="0.3">
      <c r="A1694" t="s">
        <v>721</v>
      </c>
      <c r="B1694" t="s">
        <v>192</v>
      </c>
      <c r="C1694" t="s">
        <v>206</v>
      </c>
      <c r="D1694" t="s">
        <v>3217</v>
      </c>
      <c r="E1694" t="s">
        <v>3214</v>
      </c>
      <c r="F1694">
        <v>26.65</v>
      </c>
      <c r="G1694">
        <v>48.99</v>
      </c>
      <c r="H1694">
        <v>215.41</v>
      </c>
    </row>
    <row r="1695" spans="1:8" hidden="1" x14ac:dyDescent="0.3">
      <c r="A1695" t="s">
        <v>721</v>
      </c>
      <c r="B1695" t="s">
        <v>192</v>
      </c>
      <c r="C1695" t="s">
        <v>207</v>
      </c>
      <c r="D1695" t="s">
        <v>3218</v>
      </c>
      <c r="E1695" t="s">
        <v>3214</v>
      </c>
      <c r="F1695">
        <v>522.24</v>
      </c>
      <c r="G1695">
        <v>677.13</v>
      </c>
      <c r="H1695">
        <v>829.1</v>
      </c>
    </row>
    <row r="1696" spans="1:8" hidden="1" x14ac:dyDescent="0.3">
      <c r="A1696" t="s">
        <v>721</v>
      </c>
      <c r="B1696" t="s">
        <v>192</v>
      </c>
      <c r="C1696" t="s">
        <v>208</v>
      </c>
      <c r="D1696" t="s">
        <v>3219</v>
      </c>
      <c r="E1696" t="s">
        <v>3214</v>
      </c>
      <c r="F1696">
        <v>132.04</v>
      </c>
      <c r="G1696">
        <v>215.55</v>
      </c>
      <c r="H1696">
        <v>136.59</v>
      </c>
    </row>
    <row r="1697" spans="1:8" hidden="1" x14ac:dyDescent="0.3">
      <c r="A1697" t="s">
        <v>721</v>
      </c>
      <c r="B1697" t="s">
        <v>192</v>
      </c>
      <c r="C1697" t="s">
        <v>267</v>
      </c>
      <c r="D1697" t="s">
        <v>3220</v>
      </c>
      <c r="E1697" t="s">
        <v>3214</v>
      </c>
      <c r="F1697">
        <v>2944.26</v>
      </c>
    </row>
    <row r="1698" spans="1:8" hidden="1" x14ac:dyDescent="0.3">
      <c r="A1698" t="s">
        <v>721</v>
      </c>
      <c r="B1698" t="s">
        <v>192</v>
      </c>
      <c r="C1698" t="s">
        <v>268</v>
      </c>
      <c r="D1698" t="s">
        <v>3221</v>
      </c>
      <c r="E1698" t="s">
        <v>3214</v>
      </c>
      <c r="F1698">
        <v>1152.27</v>
      </c>
      <c r="G1698">
        <v>4554.16</v>
      </c>
      <c r="H1698">
        <v>5534.69</v>
      </c>
    </row>
    <row r="1699" spans="1:8" hidden="1" x14ac:dyDescent="0.3">
      <c r="A1699" t="s">
        <v>721</v>
      </c>
      <c r="B1699" t="s">
        <v>192</v>
      </c>
      <c r="C1699" t="s">
        <v>269</v>
      </c>
      <c r="D1699" t="s">
        <v>3222</v>
      </c>
      <c r="E1699" t="s">
        <v>3214</v>
      </c>
      <c r="F1699">
        <v>119.09</v>
      </c>
      <c r="G1699">
        <v>433.13</v>
      </c>
      <c r="H1699">
        <v>552.21</v>
      </c>
    </row>
    <row r="1700" spans="1:8" x14ac:dyDescent="0.3">
      <c r="A1700" t="s">
        <v>721</v>
      </c>
      <c r="B1700" t="s">
        <v>192</v>
      </c>
      <c r="C1700" t="s">
        <v>73</v>
      </c>
      <c r="D1700" t="s">
        <v>3223</v>
      </c>
      <c r="E1700" t="s">
        <v>3214</v>
      </c>
      <c r="F1700">
        <v>0</v>
      </c>
    </row>
    <row r="1701" spans="1:8" hidden="1" x14ac:dyDescent="0.3">
      <c r="A1701" t="s">
        <v>721</v>
      </c>
      <c r="B1701" t="s">
        <v>192</v>
      </c>
      <c r="C1701" t="s">
        <v>114</v>
      </c>
      <c r="D1701" t="s">
        <v>610</v>
      </c>
      <c r="E1701" t="s">
        <v>3224</v>
      </c>
      <c r="F1701">
        <v>7948.01</v>
      </c>
      <c r="G1701">
        <v>11754.2</v>
      </c>
      <c r="H1701">
        <v>9346</v>
      </c>
    </row>
    <row r="1702" spans="1:8" hidden="1" x14ac:dyDescent="0.3">
      <c r="A1702" t="s">
        <v>721</v>
      </c>
      <c r="B1702" t="s">
        <v>192</v>
      </c>
      <c r="C1702" t="s">
        <v>379</v>
      </c>
      <c r="D1702" t="s">
        <v>3225</v>
      </c>
      <c r="E1702" t="s">
        <v>3224</v>
      </c>
      <c r="F1702">
        <v>5786.23</v>
      </c>
      <c r="G1702">
        <v>151.97999999999999</v>
      </c>
      <c r="H1702">
        <v>79.739999999999995</v>
      </c>
    </row>
    <row r="1703" spans="1:8" hidden="1" x14ac:dyDescent="0.3">
      <c r="A1703" t="s">
        <v>721</v>
      </c>
      <c r="B1703" t="s">
        <v>192</v>
      </c>
      <c r="C1703" t="s">
        <v>270</v>
      </c>
      <c r="D1703" t="s">
        <v>3226</v>
      </c>
      <c r="E1703" t="s">
        <v>3224</v>
      </c>
      <c r="G1703">
        <v>212.52</v>
      </c>
    </row>
    <row r="1704" spans="1:8" hidden="1" x14ac:dyDescent="0.3">
      <c r="A1704" t="s">
        <v>721</v>
      </c>
      <c r="B1704" t="s">
        <v>192</v>
      </c>
      <c r="C1704" t="s">
        <v>355</v>
      </c>
      <c r="D1704" t="s">
        <v>3227</v>
      </c>
      <c r="E1704" t="s">
        <v>3228</v>
      </c>
      <c r="H1704">
        <v>-750</v>
      </c>
    </row>
    <row r="1705" spans="1:8" hidden="1" x14ac:dyDescent="0.3">
      <c r="A1705" t="s">
        <v>721</v>
      </c>
      <c r="B1705" t="s">
        <v>192</v>
      </c>
      <c r="C1705" t="s">
        <v>356</v>
      </c>
      <c r="D1705" t="s">
        <v>3229</v>
      </c>
      <c r="E1705" t="s">
        <v>3228</v>
      </c>
      <c r="F1705">
        <v>-2164.19</v>
      </c>
      <c r="G1705">
        <v>1536.49</v>
      </c>
      <c r="H1705">
        <v>-185.71</v>
      </c>
    </row>
    <row r="1706" spans="1:8" hidden="1" x14ac:dyDescent="0.3">
      <c r="A1706" t="s">
        <v>721</v>
      </c>
      <c r="B1706" t="s">
        <v>192</v>
      </c>
      <c r="C1706" t="s">
        <v>271</v>
      </c>
      <c r="D1706" t="s">
        <v>3230</v>
      </c>
      <c r="E1706" t="s">
        <v>3228</v>
      </c>
      <c r="F1706">
        <v>13290.94</v>
      </c>
      <c r="G1706">
        <v>-2356.2399999999998</v>
      </c>
      <c r="H1706">
        <v>2957.88</v>
      </c>
    </row>
    <row r="1707" spans="1:8" hidden="1" x14ac:dyDescent="0.3">
      <c r="A1707" t="s">
        <v>721</v>
      </c>
      <c r="B1707" t="s">
        <v>192</v>
      </c>
      <c r="C1707" t="s">
        <v>352</v>
      </c>
      <c r="D1707" t="s">
        <v>3231</v>
      </c>
      <c r="E1707" t="s">
        <v>3228</v>
      </c>
      <c r="H1707">
        <v>70</v>
      </c>
    </row>
    <row r="1708" spans="1:8" hidden="1" x14ac:dyDescent="0.3">
      <c r="A1708" t="s">
        <v>721</v>
      </c>
      <c r="B1708" t="s">
        <v>192</v>
      </c>
      <c r="C1708" t="s">
        <v>273</v>
      </c>
      <c r="D1708" t="s">
        <v>3232</v>
      </c>
      <c r="E1708" t="s">
        <v>3228</v>
      </c>
      <c r="F1708">
        <v>99.99</v>
      </c>
      <c r="G1708">
        <v>36.99</v>
      </c>
      <c r="H1708">
        <v>20.21</v>
      </c>
    </row>
    <row r="1709" spans="1:8" hidden="1" x14ac:dyDescent="0.3">
      <c r="A1709" t="s">
        <v>721</v>
      </c>
      <c r="B1709" t="s">
        <v>192</v>
      </c>
      <c r="C1709" t="s">
        <v>332</v>
      </c>
      <c r="D1709" t="s">
        <v>3233</v>
      </c>
      <c r="E1709" t="s">
        <v>3228</v>
      </c>
      <c r="G1709">
        <v>657.64</v>
      </c>
    </row>
    <row r="1710" spans="1:8" hidden="1" x14ac:dyDescent="0.3">
      <c r="A1710" t="s">
        <v>721</v>
      </c>
      <c r="B1710" t="s">
        <v>192</v>
      </c>
      <c r="C1710" t="s">
        <v>333</v>
      </c>
      <c r="D1710" t="s">
        <v>3234</v>
      </c>
      <c r="E1710" t="s">
        <v>3228</v>
      </c>
      <c r="F1710">
        <v>13.36</v>
      </c>
      <c r="G1710">
        <v>22.95</v>
      </c>
    </row>
    <row r="1711" spans="1:8" hidden="1" x14ac:dyDescent="0.3">
      <c r="A1711" t="s">
        <v>721</v>
      </c>
      <c r="B1711" t="s">
        <v>192</v>
      </c>
      <c r="C1711" t="s">
        <v>275</v>
      </c>
      <c r="D1711" t="s">
        <v>3235</v>
      </c>
      <c r="E1711" t="s">
        <v>3228</v>
      </c>
      <c r="F1711">
        <v>82.49</v>
      </c>
      <c r="G1711">
        <v>84.93</v>
      </c>
      <c r="H1711">
        <v>49.24</v>
      </c>
    </row>
    <row r="1712" spans="1:8" hidden="1" x14ac:dyDescent="0.3">
      <c r="A1712" t="s">
        <v>721</v>
      </c>
      <c r="B1712" t="s">
        <v>192</v>
      </c>
      <c r="C1712" t="s">
        <v>276</v>
      </c>
      <c r="D1712" t="s">
        <v>3236</v>
      </c>
      <c r="E1712" t="s">
        <v>3228</v>
      </c>
      <c r="G1712">
        <v>1846.99</v>
      </c>
    </row>
    <row r="1713" spans="1:8" hidden="1" x14ac:dyDescent="0.3">
      <c r="A1713" t="s">
        <v>721</v>
      </c>
      <c r="B1713" t="s">
        <v>192</v>
      </c>
      <c r="C1713" t="s">
        <v>277</v>
      </c>
      <c r="D1713" t="s">
        <v>3237</v>
      </c>
      <c r="E1713" t="s">
        <v>3228</v>
      </c>
      <c r="F1713">
        <v>0</v>
      </c>
      <c r="G1713">
        <v>0</v>
      </c>
      <c r="H1713">
        <v>0</v>
      </c>
    </row>
    <row r="1714" spans="1:8" hidden="1" x14ac:dyDescent="0.3">
      <c r="A1714" t="s">
        <v>721</v>
      </c>
      <c r="B1714" t="s">
        <v>192</v>
      </c>
      <c r="C1714" t="s">
        <v>302</v>
      </c>
      <c r="D1714" t="s">
        <v>3238</v>
      </c>
      <c r="E1714" t="s">
        <v>3228</v>
      </c>
      <c r="F1714">
        <v>104.96</v>
      </c>
    </row>
    <row r="1715" spans="1:8" hidden="1" x14ac:dyDescent="0.3">
      <c r="A1715" t="s">
        <v>721</v>
      </c>
      <c r="B1715" t="s">
        <v>192</v>
      </c>
      <c r="C1715" t="s">
        <v>364</v>
      </c>
      <c r="D1715" t="s">
        <v>3239</v>
      </c>
      <c r="E1715" t="s">
        <v>3228</v>
      </c>
      <c r="F1715">
        <v>16.2</v>
      </c>
      <c r="H1715">
        <v>55.48</v>
      </c>
    </row>
    <row r="1716" spans="1:8" hidden="1" x14ac:dyDescent="0.3">
      <c r="A1716" t="s">
        <v>721</v>
      </c>
      <c r="B1716" t="s">
        <v>192</v>
      </c>
      <c r="C1716" t="s">
        <v>360</v>
      </c>
      <c r="D1716" t="s">
        <v>3240</v>
      </c>
      <c r="E1716" t="s">
        <v>3228</v>
      </c>
      <c r="F1716">
        <v>1083.8599999999999</v>
      </c>
      <c r="G1716">
        <v>446.2</v>
      </c>
      <c r="H1716">
        <v>525.22</v>
      </c>
    </row>
    <row r="1717" spans="1:8" hidden="1" x14ac:dyDescent="0.3">
      <c r="A1717" t="s">
        <v>721</v>
      </c>
      <c r="B1717" t="s">
        <v>192</v>
      </c>
      <c r="C1717" t="s">
        <v>16</v>
      </c>
      <c r="D1717" t="s">
        <v>611</v>
      </c>
      <c r="E1717" t="s">
        <v>3228</v>
      </c>
      <c r="F1717">
        <v>0</v>
      </c>
      <c r="G1717">
        <v>0</v>
      </c>
      <c r="H1717">
        <v>0</v>
      </c>
    </row>
    <row r="1718" spans="1:8" hidden="1" x14ac:dyDescent="0.3">
      <c r="A1718" t="s">
        <v>721</v>
      </c>
      <c r="B1718" t="s">
        <v>192</v>
      </c>
      <c r="C1718" t="s">
        <v>222</v>
      </c>
      <c r="D1718" t="s">
        <v>3241</v>
      </c>
      <c r="E1718" t="s">
        <v>3242</v>
      </c>
      <c r="F1718">
        <v>167.05</v>
      </c>
      <c r="G1718">
        <v>76.97</v>
      </c>
      <c r="H1718">
        <v>77.55</v>
      </c>
    </row>
    <row r="1719" spans="1:8" hidden="1" x14ac:dyDescent="0.3">
      <c r="A1719" t="s">
        <v>721</v>
      </c>
      <c r="B1719" t="s">
        <v>192</v>
      </c>
      <c r="C1719" t="s">
        <v>365</v>
      </c>
      <c r="D1719" t="s">
        <v>3243</v>
      </c>
      <c r="E1719" t="s">
        <v>3242</v>
      </c>
      <c r="F1719">
        <v>49.46</v>
      </c>
    </row>
    <row r="1720" spans="1:8" hidden="1" x14ac:dyDescent="0.3">
      <c r="A1720" t="s">
        <v>721</v>
      </c>
      <c r="B1720" t="s">
        <v>192</v>
      </c>
      <c r="C1720" t="s">
        <v>313</v>
      </c>
      <c r="D1720" t="s">
        <v>3244</v>
      </c>
      <c r="E1720" t="s">
        <v>3242</v>
      </c>
      <c r="F1720">
        <v>2743.88</v>
      </c>
      <c r="G1720">
        <v>1382.06</v>
      </c>
      <c r="H1720">
        <v>460.15</v>
      </c>
    </row>
    <row r="1721" spans="1:8" hidden="1" x14ac:dyDescent="0.3">
      <c r="A1721" t="s">
        <v>721</v>
      </c>
      <c r="B1721" t="s">
        <v>192</v>
      </c>
      <c r="C1721" t="s">
        <v>18</v>
      </c>
      <c r="D1721" t="s">
        <v>612</v>
      </c>
      <c r="E1721" t="s">
        <v>3242</v>
      </c>
      <c r="F1721">
        <v>0</v>
      </c>
      <c r="G1721">
        <v>0</v>
      </c>
      <c r="H1721">
        <v>0</v>
      </c>
    </row>
    <row r="1722" spans="1:8" hidden="1" x14ac:dyDescent="0.3">
      <c r="A1722" t="s">
        <v>721</v>
      </c>
      <c r="B1722" t="s">
        <v>192</v>
      </c>
      <c r="C1722" t="s">
        <v>54</v>
      </c>
      <c r="D1722" t="s">
        <v>3245</v>
      </c>
      <c r="E1722" t="s">
        <v>3242</v>
      </c>
      <c r="F1722">
        <v>600</v>
      </c>
      <c r="G1722">
        <v>396</v>
      </c>
      <c r="H1722">
        <v>363</v>
      </c>
    </row>
    <row r="1723" spans="1:8" hidden="1" x14ac:dyDescent="0.3">
      <c r="A1723" t="s">
        <v>721</v>
      </c>
      <c r="B1723" t="s">
        <v>192</v>
      </c>
      <c r="C1723" t="s">
        <v>337</v>
      </c>
      <c r="D1723" t="s">
        <v>3246</v>
      </c>
      <c r="E1723" t="s">
        <v>3242</v>
      </c>
      <c r="F1723">
        <v>6.46</v>
      </c>
    </row>
    <row r="1724" spans="1:8" hidden="1" x14ac:dyDescent="0.3">
      <c r="A1724" t="s">
        <v>721</v>
      </c>
      <c r="B1724" t="s">
        <v>192</v>
      </c>
      <c r="C1724" t="s">
        <v>281</v>
      </c>
      <c r="D1724" t="s">
        <v>3247</v>
      </c>
      <c r="E1724" t="s">
        <v>3248</v>
      </c>
      <c r="F1724">
        <v>571.09</v>
      </c>
      <c r="G1724">
        <v>1033.5899999999999</v>
      </c>
    </row>
    <row r="1725" spans="1:8" hidden="1" x14ac:dyDescent="0.3">
      <c r="A1725" t="s">
        <v>721</v>
      </c>
      <c r="B1725" t="s">
        <v>192</v>
      </c>
      <c r="C1725" t="s">
        <v>282</v>
      </c>
      <c r="D1725" t="s">
        <v>3249</v>
      </c>
      <c r="E1725" t="s">
        <v>3248</v>
      </c>
      <c r="F1725">
        <v>2994.4</v>
      </c>
      <c r="G1725">
        <v>2557.36</v>
      </c>
      <c r="H1725">
        <v>2019.97</v>
      </c>
    </row>
    <row r="1726" spans="1:8" hidden="1" x14ac:dyDescent="0.3">
      <c r="A1726" t="s">
        <v>721</v>
      </c>
      <c r="B1726" t="s">
        <v>192</v>
      </c>
      <c r="C1726" t="s">
        <v>283</v>
      </c>
      <c r="D1726" t="s">
        <v>3250</v>
      </c>
      <c r="E1726" t="s">
        <v>3248</v>
      </c>
      <c r="F1726">
        <v>69</v>
      </c>
      <c r="G1726">
        <v>352</v>
      </c>
      <c r="H1726">
        <v>143</v>
      </c>
    </row>
    <row r="1727" spans="1:8" hidden="1" x14ac:dyDescent="0.3">
      <c r="A1727" t="s">
        <v>721</v>
      </c>
      <c r="B1727" t="s">
        <v>192</v>
      </c>
      <c r="C1727" t="s">
        <v>284</v>
      </c>
      <c r="D1727" t="s">
        <v>3251</v>
      </c>
      <c r="E1727" t="s">
        <v>3248</v>
      </c>
      <c r="F1727">
        <v>100.73</v>
      </c>
      <c r="G1727">
        <v>108</v>
      </c>
      <c r="H1727">
        <v>56</v>
      </c>
    </row>
    <row r="1728" spans="1:8" hidden="1" x14ac:dyDescent="0.3">
      <c r="A1728" t="s">
        <v>721</v>
      </c>
      <c r="B1728" t="s">
        <v>192</v>
      </c>
      <c r="C1728" t="s">
        <v>359</v>
      </c>
      <c r="D1728" t="s">
        <v>3252</v>
      </c>
      <c r="E1728" t="s">
        <v>3248</v>
      </c>
      <c r="G1728">
        <v>486.03</v>
      </c>
      <c r="H1728">
        <v>329.38</v>
      </c>
    </row>
    <row r="1729" spans="1:8" hidden="1" x14ac:dyDescent="0.3">
      <c r="A1729" t="s">
        <v>721</v>
      </c>
      <c r="B1729" t="s">
        <v>192</v>
      </c>
      <c r="C1729" t="s">
        <v>285</v>
      </c>
      <c r="D1729" t="s">
        <v>3253</v>
      </c>
      <c r="E1729" t="s">
        <v>3248</v>
      </c>
      <c r="F1729">
        <v>398.86</v>
      </c>
      <c r="G1729">
        <v>1628.38</v>
      </c>
    </row>
    <row r="1730" spans="1:8" hidden="1" x14ac:dyDescent="0.3">
      <c r="A1730" t="s">
        <v>721</v>
      </c>
      <c r="B1730" t="s">
        <v>192</v>
      </c>
      <c r="C1730" t="s">
        <v>286</v>
      </c>
      <c r="D1730" t="s">
        <v>3254</v>
      </c>
      <c r="E1730" t="s">
        <v>3248</v>
      </c>
      <c r="F1730">
        <v>-850</v>
      </c>
      <c r="G1730">
        <v>-557.98</v>
      </c>
      <c r="H1730">
        <v>336.6</v>
      </c>
    </row>
    <row r="1731" spans="1:8" hidden="1" x14ac:dyDescent="0.3">
      <c r="A1731" t="s">
        <v>721</v>
      </c>
      <c r="B1731" t="s">
        <v>192</v>
      </c>
      <c r="C1731" t="s">
        <v>287</v>
      </c>
      <c r="D1731" t="s">
        <v>3255</v>
      </c>
      <c r="E1731" t="s">
        <v>3248</v>
      </c>
      <c r="F1731">
        <v>139</v>
      </c>
      <c r="G1731">
        <v>2077.4</v>
      </c>
      <c r="H1731">
        <v>856</v>
      </c>
    </row>
    <row r="1732" spans="1:8" hidden="1" x14ac:dyDescent="0.3">
      <c r="A1732" t="s">
        <v>721</v>
      </c>
      <c r="B1732" t="s">
        <v>192</v>
      </c>
      <c r="C1732" t="s">
        <v>288</v>
      </c>
      <c r="D1732" t="s">
        <v>3256</v>
      </c>
      <c r="E1732" t="s">
        <v>3248</v>
      </c>
      <c r="G1732">
        <v>151</v>
      </c>
    </row>
    <row r="1733" spans="1:8" hidden="1" x14ac:dyDescent="0.3">
      <c r="A1733" t="s">
        <v>721</v>
      </c>
      <c r="B1733" t="s">
        <v>192</v>
      </c>
      <c r="C1733" t="s">
        <v>289</v>
      </c>
      <c r="D1733" t="s">
        <v>3257</v>
      </c>
      <c r="E1733" t="s">
        <v>3248</v>
      </c>
      <c r="F1733">
        <v>461.32</v>
      </c>
      <c r="G1733">
        <v>1519.29</v>
      </c>
      <c r="H1733">
        <v>1025.6600000000001</v>
      </c>
    </row>
    <row r="1734" spans="1:8" hidden="1" x14ac:dyDescent="0.3">
      <c r="A1734" t="s">
        <v>721</v>
      </c>
      <c r="B1734" t="s">
        <v>192</v>
      </c>
      <c r="C1734" t="s">
        <v>321</v>
      </c>
      <c r="D1734" t="s">
        <v>3258</v>
      </c>
      <c r="E1734" t="s">
        <v>3248</v>
      </c>
      <c r="F1734">
        <v>2328.88</v>
      </c>
      <c r="G1734">
        <v>1438.27</v>
      </c>
      <c r="H1734">
        <v>2315.5299999999997</v>
      </c>
    </row>
    <row r="1735" spans="1:8" hidden="1" x14ac:dyDescent="0.3">
      <c r="A1735" t="s">
        <v>721</v>
      </c>
      <c r="B1735" t="s">
        <v>192</v>
      </c>
      <c r="C1735" t="s">
        <v>375</v>
      </c>
      <c r="D1735" t="s">
        <v>3259</v>
      </c>
      <c r="E1735" t="s">
        <v>3248</v>
      </c>
      <c r="G1735">
        <v>3533.12</v>
      </c>
      <c r="H1735">
        <v>2486.67</v>
      </c>
    </row>
    <row r="1736" spans="1:8" hidden="1" x14ac:dyDescent="0.3">
      <c r="A1736" t="s">
        <v>721</v>
      </c>
      <c r="B1736" t="s">
        <v>192</v>
      </c>
      <c r="C1736" t="s">
        <v>376</v>
      </c>
      <c r="D1736" t="s">
        <v>3260</v>
      </c>
      <c r="E1736" t="s">
        <v>3248</v>
      </c>
      <c r="G1736">
        <v>15744.81</v>
      </c>
      <c r="H1736">
        <v>21993.66</v>
      </c>
    </row>
    <row r="1737" spans="1:8" hidden="1" x14ac:dyDescent="0.3">
      <c r="A1737" t="s">
        <v>721</v>
      </c>
      <c r="B1737" t="s">
        <v>192</v>
      </c>
      <c r="C1737" t="s">
        <v>291</v>
      </c>
      <c r="D1737" t="s">
        <v>3261</v>
      </c>
      <c r="E1737" t="s">
        <v>3248</v>
      </c>
      <c r="G1737">
        <v>-6642.45</v>
      </c>
      <c r="H1737">
        <v>11505.46</v>
      </c>
    </row>
    <row r="1738" spans="1:8" hidden="1" x14ac:dyDescent="0.3">
      <c r="A1738" t="s">
        <v>721</v>
      </c>
      <c r="B1738" t="s">
        <v>192</v>
      </c>
      <c r="C1738" t="s">
        <v>383</v>
      </c>
      <c r="D1738" t="s">
        <v>3262</v>
      </c>
      <c r="E1738" t="s">
        <v>3248</v>
      </c>
      <c r="G1738">
        <v>2074.89</v>
      </c>
      <c r="H1738">
        <v>10460.25</v>
      </c>
    </row>
    <row r="1739" spans="1:8" hidden="1" x14ac:dyDescent="0.3">
      <c r="A1739" t="s">
        <v>721</v>
      </c>
      <c r="B1739" t="s">
        <v>192</v>
      </c>
      <c r="C1739" t="s">
        <v>293</v>
      </c>
      <c r="D1739" t="s">
        <v>3263</v>
      </c>
      <c r="E1739" t="s">
        <v>3248</v>
      </c>
      <c r="F1739">
        <v>0.84999999999999787</v>
      </c>
      <c r="G1739">
        <v>4633.3500000000004</v>
      </c>
      <c r="H1739">
        <v>4722.7299999999996</v>
      </c>
    </row>
    <row r="1740" spans="1:8" hidden="1" x14ac:dyDescent="0.3">
      <c r="A1740" t="s">
        <v>721</v>
      </c>
      <c r="B1740" t="s">
        <v>192</v>
      </c>
      <c r="C1740" t="s">
        <v>294</v>
      </c>
      <c r="D1740" t="s">
        <v>3264</v>
      </c>
      <c r="E1740" t="s">
        <v>3248</v>
      </c>
      <c r="F1740">
        <v>825.55</v>
      </c>
      <c r="G1740">
        <v>900</v>
      </c>
    </row>
    <row r="1741" spans="1:8" hidden="1" x14ac:dyDescent="0.3">
      <c r="A1741" t="s">
        <v>721</v>
      </c>
      <c r="B1741" t="s">
        <v>192</v>
      </c>
      <c r="C1741" t="s">
        <v>20</v>
      </c>
      <c r="D1741" t="s">
        <v>613</v>
      </c>
      <c r="E1741" t="s">
        <v>3248</v>
      </c>
      <c r="F1741">
        <v>0</v>
      </c>
      <c r="G1741">
        <v>0</v>
      </c>
      <c r="H1741">
        <v>0</v>
      </c>
    </row>
    <row r="1742" spans="1:8" hidden="1" x14ac:dyDescent="0.3">
      <c r="A1742" t="s">
        <v>721</v>
      </c>
      <c r="B1742" t="s">
        <v>192</v>
      </c>
      <c r="C1742" t="s">
        <v>346</v>
      </c>
      <c r="D1742" t="s">
        <v>3265</v>
      </c>
      <c r="E1742" t="s">
        <v>3266</v>
      </c>
      <c r="H1742">
        <v>366.09</v>
      </c>
    </row>
    <row r="1743" spans="1:8" hidden="1" x14ac:dyDescent="0.3">
      <c r="A1743" t="s">
        <v>721</v>
      </c>
      <c r="B1743" t="s">
        <v>192</v>
      </c>
      <c r="C1743" t="s">
        <v>158</v>
      </c>
      <c r="D1743" t="s">
        <v>3267</v>
      </c>
      <c r="E1743" t="s">
        <v>3268</v>
      </c>
      <c r="G1743">
        <v>600</v>
      </c>
      <c r="H1743">
        <v>135</v>
      </c>
    </row>
    <row r="1744" spans="1:8" hidden="1" x14ac:dyDescent="0.3">
      <c r="A1744" t="s">
        <v>721</v>
      </c>
      <c r="B1744" t="s">
        <v>192</v>
      </c>
      <c r="C1744" t="s">
        <v>295</v>
      </c>
      <c r="D1744" t="s">
        <v>3269</v>
      </c>
      <c r="E1744" t="s">
        <v>3268</v>
      </c>
      <c r="F1744">
        <v>227.49</v>
      </c>
      <c r="G1744">
        <v>2862.49</v>
      </c>
      <c r="H1744">
        <v>2423.9899999999998</v>
      </c>
    </row>
    <row r="1745" spans="1:8" hidden="1" x14ac:dyDescent="0.3">
      <c r="A1745" t="s">
        <v>721</v>
      </c>
      <c r="B1745" t="s">
        <v>192</v>
      </c>
      <c r="C1745" t="s">
        <v>296</v>
      </c>
      <c r="D1745" t="s">
        <v>3270</v>
      </c>
      <c r="E1745" t="s">
        <v>3268</v>
      </c>
      <c r="H1745">
        <v>65</v>
      </c>
    </row>
    <row r="1746" spans="1:8" hidden="1" x14ac:dyDescent="0.3">
      <c r="A1746" t="s">
        <v>721</v>
      </c>
      <c r="B1746" t="s">
        <v>192</v>
      </c>
      <c r="C1746" t="s">
        <v>385</v>
      </c>
      <c r="D1746" t="s">
        <v>3271</v>
      </c>
      <c r="E1746" t="s">
        <v>3268</v>
      </c>
      <c r="F1746">
        <v>0</v>
      </c>
      <c r="G1746">
        <v>1190</v>
      </c>
      <c r="H1746">
        <v>3060</v>
      </c>
    </row>
    <row r="1747" spans="1:8" hidden="1" x14ac:dyDescent="0.3">
      <c r="A1747" t="s">
        <v>721</v>
      </c>
      <c r="B1747" t="s">
        <v>192</v>
      </c>
      <c r="C1747" t="s">
        <v>24</v>
      </c>
      <c r="D1747" t="s">
        <v>3272</v>
      </c>
      <c r="E1747" t="s">
        <v>3268</v>
      </c>
      <c r="F1747">
        <v>758.3</v>
      </c>
      <c r="G1747">
        <v>2172.63</v>
      </c>
      <c r="H1747">
        <v>345</v>
      </c>
    </row>
    <row r="1748" spans="1:8" hidden="1" x14ac:dyDescent="0.3">
      <c r="A1748" t="s">
        <v>721</v>
      </c>
      <c r="B1748" t="s">
        <v>192</v>
      </c>
      <c r="C1748" t="s">
        <v>306</v>
      </c>
      <c r="D1748" t="s">
        <v>3273</v>
      </c>
      <c r="E1748" t="s">
        <v>3268</v>
      </c>
      <c r="F1748">
        <v>20.98</v>
      </c>
    </row>
    <row r="1749" spans="1:8" hidden="1" x14ac:dyDescent="0.3">
      <c r="A1749" t="s">
        <v>721</v>
      </c>
      <c r="B1749" t="s">
        <v>192</v>
      </c>
      <c r="C1749" t="s">
        <v>112</v>
      </c>
      <c r="D1749" t="s">
        <v>614</v>
      </c>
      <c r="E1749" t="s">
        <v>3268</v>
      </c>
      <c r="F1749">
        <v>13001.25</v>
      </c>
      <c r="G1749">
        <v>571.78</v>
      </c>
      <c r="H1749">
        <v>-1925</v>
      </c>
    </row>
    <row r="1750" spans="1:8" hidden="1" x14ac:dyDescent="0.3">
      <c r="A1750" t="s">
        <v>721</v>
      </c>
      <c r="B1750" t="s">
        <v>192</v>
      </c>
      <c r="C1750" t="s">
        <v>394</v>
      </c>
      <c r="D1750" t="s">
        <v>3274</v>
      </c>
      <c r="E1750" t="s">
        <v>3275</v>
      </c>
      <c r="H1750">
        <v>156.49</v>
      </c>
    </row>
    <row r="1751" spans="1:8" hidden="1" x14ac:dyDescent="0.3">
      <c r="A1751" t="s">
        <v>721</v>
      </c>
      <c r="B1751" t="s">
        <v>220</v>
      </c>
      <c r="C1751" t="s">
        <v>203</v>
      </c>
      <c r="D1751" t="s">
        <v>3276</v>
      </c>
      <c r="E1751" t="s">
        <v>3277</v>
      </c>
      <c r="F1751">
        <v>2337.06</v>
      </c>
      <c r="G1751">
        <v>2230.0100000000002</v>
      </c>
      <c r="H1751">
        <v>2264.2399999999998</v>
      </c>
    </row>
    <row r="1752" spans="1:8" hidden="1" x14ac:dyDescent="0.3">
      <c r="A1752" t="s">
        <v>721</v>
      </c>
      <c r="B1752" t="s">
        <v>220</v>
      </c>
      <c r="C1752" t="s">
        <v>266</v>
      </c>
      <c r="D1752" t="s">
        <v>3278</v>
      </c>
      <c r="E1752" t="s">
        <v>3277</v>
      </c>
      <c r="G1752">
        <v>3210.9</v>
      </c>
      <c r="H1752">
        <v>2939.29</v>
      </c>
    </row>
    <row r="1753" spans="1:8" hidden="1" x14ac:dyDescent="0.3">
      <c r="A1753" t="s">
        <v>721</v>
      </c>
      <c r="B1753" t="s">
        <v>220</v>
      </c>
      <c r="C1753" t="s">
        <v>205</v>
      </c>
      <c r="D1753" t="s">
        <v>3279</v>
      </c>
      <c r="E1753" t="s">
        <v>3277</v>
      </c>
      <c r="F1753">
        <v>6324</v>
      </c>
      <c r="G1753">
        <v>11594</v>
      </c>
      <c r="H1753">
        <v>12648</v>
      </c>
    </row>
    <row r="1754" spans="1:8" hidden="1" x14ac:dyDescent="0.3">
      <c r="A1754" t="s">
        <v>721</v>
      </c>
      <c r="B1754" t="s">
        <v>220</v>
      </c>
      <c r="C1754" t="s">
        <v>206</v>
      </c>
      <c r="D1754" t="s">
        <v>3280</v>
      </c>
      <c r="E1754" t="s">
        <v>3277</v>
      </c>
      <c r="F1754">
        <v>24.57</v>
      </c>
      <c r="G1754">
        <v>36.799999999999997</v>
      </c>
      <c r="H1754">
        <v>137.63</v>
      </c>
    </row>
    <row r="1755" spans="1:8" hidden="1" x14ac:dyDescent="0.3">
      <c r="A1755" t="s">
        <v>721</v>
      </c>
      <c r="B1755" t="s">
        <v>220</v>
      </c>
      <c r="C1755" t="s">
        <v>207</v>
      </c>
      <c r="D1755" t="s">
        <v>3281</v>
      </c>
      <c r="E1755" t="s">
        <v>3277</v>
      </c>
      <c r="F1755">
        <v>546.59</v>
      </c>
      <c r="G1755">
        <v>521.52</v>
      </c>
      <c r="H1755">
        <v>529.54</v>
      </c>
    </row>
    <row r="1756" spans="1:8" hidden="1" x14ac:dyDescent="0.3">
      <c r="A1756" t="s">
        <v>721</v>
      </c>
      <c r="B1756" t="s">
        <v>220</v>
      </c>
      <c r="C1756" t="s">
        <v>208</v>
      </c>
      <c r="D1756" t="s">
        <v>3282</v>
      </c>
      <c r="E1756" t="s">
        <v>3277</v>
      </c>
      <c r="F1756">
        <v>141.02000000000001</v>
      </c>
      <c r="G1756">
        <v>163.36000000000001</v>
      </c>
      <c r="H1756">
        <v>85.33</v>
      </c>
    </row>
    <row r="1757" spans="1:8" hidden="1" x14ac:dyDescent="0.3">
      <c r="A1757" t="s">
        <v>721</v>
      </c>
      <c r="B1757" t="s">
        <v>220</v>
      </c>
      <c r="C1757" t="s">
        <v>267</v>
      </c>
      <c r="D1757" t="s">
        <v>3283</v>
      </c>
      <c r="E1757" t="s">
        <v>3277</v>
      </c>
      <c r="F1757">
        <v>4243.4399999999996</v>
      </c>
      <c r="G1757">
        <v>2.85</v>
      </c>
    </row>
    <row r="1758" spans="1:8" x14ac:dyDescent="0.3">
      <c r="A1758" t="s">
        <v>721</v>
      </c>
      <c r="B1758" t="s">
        <v>220</v>
      </c>
      <c r="C1758" t="s">
        <v>73</v>
      </c>
      <c r="D1758" t="s">
        <v>3284</v>
      </c>
      <c r="E1758" t="s">
        <v>3277</v>
      </c>
      <c r="F1758">
        <v>0</v>
      </c>
    </row>
    <row r="1759" spans="1:8" hidden="1" x14ac:dyDescent="0.3">
      <c r="A1759" t="s">
        <v>721</v>
      </c>
      <c r="B1759" t="s">
        <v>220</v>
      </c>
      <c r="C1759" t="s">
        <v>154</v>
      </c>
      <c r="D1759" t="s">
        <v>3285</v>
      </c>
      <c r="E1759" t="s">
        <v>3286</v>
      </c>
      <c r="H1759">
        <v>-811.38</v>
      </c>
    </row>
    <row r="1760" spans="1:8" hidden="1" x14ac:dyDescent="0.3">
      <c r="A1760" t="s">
        <v>721</v>
      </c>
      <c r="B1760" t="s">
        <v>220</v>
      </c>
      <c r="C1760" t="s">
        <v>377</v>
      </c>
      <c r="D1760" t="s">
        <v>3287</v>
      </c>
      <c r="E1760" t="s">
        <v>3286</v>
      </c>
      <c r="G1760">
        <v>81.7</v>
      </c>
    </row>
    <row r="1761" spans="1:8" hidden="1" x14ac:dyDescent="0.3">
      <c r="A1761" t="s">
        <v>721</v>
      </c>
      <c r="B1761" t="s">
        <v>220</v>
      </c>
      <c r="C1761" t="s">
        <v>114</v>
      </c>
      <c r="D1761" t="s">
        <v>651</v>
      </c>
      <c r="E1761" t="s">
        <v>3286</v>
      </c>
      <c r="F1761">
        <v>4640</v>
      </c>
      <c r="G1761">
        <v>4533.5</v>
      </c>
      <c r="H1761">
        <v>5218</v>
      </c>
    </row>
    <row r="1762" spans="1:8" hidden="1" x14ac:dyDescent="0.3">
      <c r="A1762" t="s">
        <v>721</v>
      </c>
      <c r="B1762" t="s">
        <v>220</v>
      </c>
      <c r="C1762" t="s">
        <v>379</v>
      </c>
      <c r="D1762" t="s">
        <v>3288</v>
      </c>
      <c r="E1762" t="s">
        <v>3286</v>
      </c>
      <c r="G1762">
        <v>107.92</v>
      </c>
      <c r="H1762">
        <v>274.5</v>
      </c>
    </row>
    <row r="1763" spans="1:8" hidden="1" x14ac:dyDescent="0.3">
      <c r="A1763" t="s">
        <v>721</v>
      </c>
      <c r="B1763" t="s">
        <v>220</v>
      </c>
      <c r="C1763" t="s">
        <v>270</v>
      </c>
      <c r="D1763" t="s">
        <v>3289</v>
      </c>
      <c r="E1763" t="s">
        <v>3286</v>
      </c>
      <c r="H1763">
        <v>99.04</v>
      </c>
    </row>
    <row r="1764" spans="1:8" hidden="1" x14ac:dyDescent="0.3">
      <c r="A1764" t="s">
        <v>721</v>
      </c>
      <c r="B1764" t="s">
        <v>220</v>
      </c>
      <c r="C1764" t="s">
        <v>356</v>
      </c>
      <c r="D1764" t="s">
        <v>3290</v>
      </c>
      <c r="E1764" t="s">
        <v>3291</v>
      </c>
      <c r="G1764">
        <v>614.11</v>
      </c>
      <c r="H1764">
        <v>-4168.3599999999997</v>
      </c>
    </row>
    <row r="1765" spans="1:8" hidden="1" x14ac:dyDescent="0.3">
      <c r="A1765" t="s">
        <v>721</v>
      </c>
      <c r="B1765" t="s">
        <v>220</v>
      </c>
      <c r="C1765" t="s">
        <v>271</v>
      </c>
      <c r="D1765" t="s">
        <v>3292</v>
      </c>
      <c r="E1765" t="s">
        <v>3291</v>
      </c>
      <c r="F1765">
        <v>3882.25</v>
      </c>
      <c r="G1765">
        <v>1032.25</v>
      </c>
      <c r="H1765">
        <v>3775.26</v>
      </c>
    </row>
    <row r="1766" spans="1:8" hidden="1" x14ac:dyDescent="0.3">
      <c r="A1766" t="s">
        <v>721</v>
      </c>
      <c r="B1766" t="s">
        <v>220</v>
      </c>
      <c r="C1766" t="s">
        <v>272</v>
      </c>
      <c r="D1766" t="s">
        <v>3293</v>
      </c>
      <c r="E1766" t="s">
        <v>3291</v>
      </c>
      <c r="G1766">
        <v>3997.31</v>
      </c>
      <c r="H1766">
        <v>219.98</v>
      </c>
    </row>
    <row r="1767" spans="1:8" hidden="1" x14ac:dyDescent="0.3">
      <c r="A1767" t="s">
        <v>721</v>
      </c>
      <c r="B1767" t="s">
        <v>220</v>
      </c>
      <c r="C1767" t="s">
        <v>352</v>
      </c>
      <c r="D1767" t="s">
        <v>3294</v>
      </c>
      <c r="E1767" t="s">
        <v>3291</v>
      </c>
      <c r="G1767">
        <v>88.86</v>
      </c>
    </row>
    <row r="1768" spans="1:8" hidden="1" x14ac:dyDescent="0.3">
      <c r="A1768" t="s">
        <v>721</v>
      </c>
      <c r="B1768" t="s">
        <v>220</v>
      </c>
      <c r="C1768" t="s">
        <v>273</v>
      </c>
      <c r="D1768" t="s">
        <v>3295</v>
      </c>
      <c r="E1768" t="s">
        <v>3291</v>
      </c>
      <c r="F1768">
        <v>99.99</v>
      </c>
      <c r="G1768">
        <v>170</v>
      </c>
    </row>
    <row r="1769" spans="1:8" hidden="1" x14ac:dyDescent="0.3">
      <c r="A1769" t="s">
        <v>721</v>
      </c>
      <c r="B1769" t="s">
        <v>220</v>
      </c>
      <c r="C1769" t="s">
        <v>332</v>
      </c>
      <c r="D1769" t="s">
        <v>3296</v>
      </c>
      <c r="E1769" t="s">
        <v>3291</v>
      </c>
      <c r="F1769">
        <v>17.05</v>
      </c>
      <c r="G1769">
        <v>465.12</v>
      </c>
      <c r="H1769">
        <v>268.76</v>
      </c>
    </row>
    <row r="1770" spans="1:8" hidden="1" x14ac:dyDescent="0.3">
      <c r="A1770" t="s">
        <v>721</v>
      </c>
      <c r="B1770" t="s">
        <v>220</v>
      </c>
      <c r="C1770" t="s">
        <v>275</v>
      </c>
      <c r="D1770" t="s">
        <v>3297</v>
      </c>
      <c r="E1770" t="s">
        <v>3291</v>
      </c>
      <c r="F1770">
        <v>78.989999999999995</v>
      </c>
      <c r="G1770">
        <v>83.6</v>
      </c>
    </row>
    <row r="1771" spans="1:8" hidden="1" x14ac:dyDescent="0.3">
      <c r="A1771" t="s">
        <v>721</v>
      </c>
      <c r="B1771" t="s">
        <v>220</v>
      </c>
      <c r="C1771" t="s">
        <v>335</v>
      </c>
      <c r="D1771" t="s">
        <v>3298</v>
      </c>
      <c r="E1771" t="s">
        <v>3291</v>
      </c>
      <c r="F1771">
        <v>54.04</v>
      </c>
      <c r="G1771">
        <v>969.86</v>
      </c>
      <c r="H1771">
        <v>893.24</v>
      </c>
    </row>
    <row r="1772" spans="1:8" hidden="1" x14ac:dyDescent="0.3">
      <c r="A1772" t="s">
        <v>721</v>
      </c>
      <c r="B1772" t="s">
        <v>220</v>
      </c>
      <c r="C1772" t="s">
        <v>277</v>
      </c>
      <c r="D1772" t="s">
        <v>3299</v>
      </c>
      <c r="E1772" t="s">
        <v>3291</v>
      </c>
      <c r="F1772">
        <v>0</v>
      </c>
      <c r="G1772">
        <v>0</v>
      </c>
      <c r="H1772">
        <v>0</v>
      </c>
    </row>
    <row r="1773" spans="1:8" hidden="1" x14ac:dyDescent="0.3">
      <c r="A1773" t="s">
        <v>721</v>
      </c>
      <c r="B1773" t="s">
        <v>220</v>
      </c>
      <c r="C1773" t="s">
        <v>302</v>
      </c>
      <c r="D1773" t="s">
        <v>3300</v>
      </c>
      <c r="E1773" t="s">
        <v>3291</v>
      </c>
      <c r="G1773">
        <v>64.89</v>
      </c>
    </row>
    <row r="1774" spans="1:8" hidden="1" x14ac:dyDescent="0.3">
      <c r="A1774" t="s">
        <v>721</v>
      </c>
      <c r="B1774" t="s">
        <v>220</v>
      </c>
      <c r="C1774" t="s">
        <v>364</v>
      </c>
      <c r="D1774" t="s">
        <v>3301</v>
      </c>
      <c r="E1774" t="s">
        <v>3291</v>
      </c>
      <c r="G1774">
        <v>22.9</v>
      </c>
    </row>
    <row r="1775" spans="1:8" hidden="1" x14ac:dyDescent="0.3">
      <c r="A1775" t="s">
        <v>721</v>
      </c>
      <c r="B1775" t="s">
        <v>220</v>
      </c>
      <c r="C1775" t="s">
        <v>360</v>
      </c>
      <c r="D1775" t="s">
        <v>3302</v>
      </c>
      <c r="E1775" t="s">
        <v>3291</v>
      </c>
      <c r="F1775">
        <v>133.78</v>
      </c>
      <c r="G1775">
        <v>51.8</v>
      </c>
      <c r="H1775">
        <v>129.49</v>
      </c>
    </row>
    <row r="1776" spans="1:8" hidden="1" x14ac:dyDescent="0.3">
      <c r="A1776" t="s">
        <v>721</v>
      </c>
      <c r="B1776" t="s">
        <v>220</v>
      </c>
      <c r="C1776" t="s">
        <v>16</v>
      </c>
      <c r="D1776" t="s">
        <v>652</v>
      </c>
      <c r="E1776" t="s">
        <v>3291</v>
      </c>
      <c r="F1776">
        <v>0</v>
      </c>
      <c r="G1776">
        <v>0</v>
      </c>
      <c r="H1776">
        <v>0</v>
      </c>
    </row>
    <row r="1777" spans="1:8" hidden="1" x14ac:dyDescent="0.3">
      <c r="A1777" t="s">
        <v>721</v>
      </c>
      <c r="B1777" t="s">
        <v>220</v>
      </c>
      <c r="C1777" t="s">
        <v>222</v>
      </c>
      <c r="D1777" t="s">
        <v>653</v>
      </c>
      <c r="E1777" t="s">
        <v>3303</v>
      </c>
      <c r="F1777">
        <v>0</v>
      </c>
      <c r="G1777">
        <v>25.53</v>
      </c>
      <c r="H1777">
        <v>23.4</v>
      </c>
    </row>
    <row r="1778" spans="1:8" hidden="1" x14ac:dyDescent="0.3">
      <c r="A1778" t="s">
        <v>721</v>
      </c>
      <c r="B1778" t="s">
        <v>220</v>
      </c>
      <c r="C1778" t="s">
        <v>365</v>
      </c>
      <c r="D1778" t="s">
        <v>3304</v>
      </c>
      <c r="E1778" t="s">
        <v>3303</v>
      </c>
      <c r="F1778">
        <v>149.22999999999999</v>
      </c>
      <c r="H1778">
        <v>23.53</v>
      </c>
    </row>
    <row r="1779" spans="1:8" hidden="1" x14ac:dyDescent="0.3">
      <c r="A1779" t="s">
        <v>721</v>
      </c>
      <c r="B1779" t="s">
        <v>220</v>
      </c>
      <c r="C1779" t="s">
        <v>313</v>
      </c>
      <c r="D1779" t="s">
        <v>3305</v>
      </c>
      <c r="E1779" t="s">
        <v>3303</v>
      </c>
      <c r="G1779">
        <v>389.26</v>
      </c>
      <c r="H1779">
        <v>-364.66</v>
      </c>
    </row>
    <row r="1780" spans="1:8" hidden="1" x14ac:dyDescent="0.3">
      <c r="A1780" t="s">
        <v>721</v>
      </c>
      <c r="B1780" t="s">
        <v>220</v>
      </c>
      <c r="C1780" t="s">
        <v>54</v>
      </c>
      <c r="D1780" t="s">
        <v>3306</v>
      </c>
      <c r="E1780" t="s">
        <v>3303</v>
      </c>
      <c r="G1780">
        <v>396</v>
      </c>
      <c r="H1780">
        <v>363</v>
      </c>
    </row>
    <row r="1781" spans="1:8" hidden="1" x14ac:dyDescent="0.3">
      <c r="A1781" t="s">
        <v>721</v>
      </c>
      <c r="B1781" t="s">
        <v>220</v>
      </c>
      <c r="C1781" t="s">
        <v>282</v>
      </c>
      <c r="D1781" t="s">
        <v>3307</v>
      </c>
      <c r="E1781" t="s">
        <v>3308</v>
      </c>
      <c r="F1781">
        <v>3639.9</v>
      </c>
      <c r="G1781">
        <v>1680.96</v>
      </c>
      <c r="H1781">
        <v>910.96</v>
      </c>
    </row>
    <row r="1782" spans="1:8" hidden="1" x14ac:dyDescent="0.3">
      <c r="A1782" t="s">
        <v>721</v>
      </c>
      <c r="B1782" t="s">
        <v>220</v>
      </c>
      <c r="C1782" t="s">
        <v>287</v>
      </c>
      <c r="D1782" t="s">
        <v>3309</v>
      </c>
      <c r="E1782" t="s">
        <v>3308</v>
      </c>
      <c r="G1782">
        <v>0</v>
      </c>
    </row>
    <row r="1783" spans="1:8" hidden="1" x14ac:dyDescent="0.3">
      <c r="A1783" t="s">
        <v>721</v>
      </c>
      <c r="B1783" t="s">
        <v>220</v>
      </c>
      <c r="C1783" t="s">
        <v>376</v>
      </c>
      <c r="D1783" t="s">
        <v>3310</v>
      </c>
      <c r="E1783" t="s">
        <v>3308</v>
      </c>
      <c r="G1783">
        <v>8136.99</v>
      </c>
      <c r="H1783">
        <v>700.24</v>
      </c>
    </row>
    <row r="1784" spans="1:8" hidden="1" x14ac:dyDescent="0.3">
      <c r="A1784" t="s">
        <v>721</v>
      </c>
      <c r="B1784" t="s">
        <v>220</v>
      </c>
      <c r="C1784" t="s">
        <v>291</v>
      </c>
      <c r="D1784" t="s">
        <v>3311</v>
      </c>
      <c r="E1784" t="s">
        <v>3308</v>
      </c>
      <c r="G1784">
        <v>13223.97</v>
      </c>
      <c r="H1784">
        <v>8400</v>
      </c>
    </row>
    <row r="1785" spans="1:8" hidden="1" x14ac:dyDescent="0.3">
      <c r="A1785" t="s">
        <v>721</v>
      </c>
      <c r="B1785" t="s">
        <v>220</v>
      </c>
      <c r="C1785" t="s">
        <v>383</v>
      </c>
      <c r="D1785" t="s">
        <v>3312</v>
      </c>
      <c r="E1785" t="s">
        <v>3308</v>
      </c>
      <c r="G1785">
        <v>178.35</v>
      </c>
    </row>
    <row r="1786" spans="1:8" hidden="1" x14ac:dyDescent="0.3">
      <c r="A1786" t="s">
        <v>721</v>
      </c>
      <c r="B1786" t="s">
        <v>220</v>
      </c>
      <c r="C1786" t="s">
        <v>293</v>
      </c>
      <c r="D1786" t="s">
        <v>3313</v>
      </c>
      <c r="E1786" t="s">
        <v>3308</v>
      </c>
      <c r="F1786">
        <v>285.8</v>
      </c>
      <c r="G1786">
        <v>1978.61</v>
      </c>
      <c r="H1786">
        <v>6519.98</v>
      </c>
    </row>
    <row r="1787" spans="1:8" hidden="1" x14ac:dyDescent="0.3">
      <c r="A1787" t="s">
        <v>721</v>
      </c>
      <c r="B1787" t="s">
        <v>220</v>
      </c>
      <c r="C1787" t="s">
        <v>294</v>
      </c>
      <c r="D1787" t="s">
        <v>3314</v>
      </c>
      <c r="E1787" t="s">
        <v>3308</v>
      </c>
      <c r="F1787">
        <v>258.19</v>
      </c>
    </row>
    <row r="1788" spans="1:8" hidden="1" x14ac:dyDescent="0.3">
      <c r="A1788" t="s">
        <v>721</v>
      </c>
      <c r="B1788" t="s">
        <v>220</v>
      </c>
      <c r="C1788" t="s">
        <v>20</v>
      </c>
      <c r="D1788" t="s">
        <v>654</v>
      </c>
      <c r="E1788" t="s">
        <v>3308</v>
      </c>
      <c r="F1788">
        <v>0</v>
      </c>
      <c r="G1788">
        <v>0</v>
      </c>
      <c r="H1788">
        <v>0</v>
      </c>
    </row>
    <row r="1789" spans="1:8" hidden="1" x14ac:dyDescent="0.3">
      <c r="A1789" t="s">
        <v>721</v>
      </c>
      <c r="B1789" t="s">
        <v>220</v>
      </c>
      <c r="C1789" t="s">
        <v>299</v>
      </c>
      <c r="D1789" t="s">
        <v>3315</v>
      </c>
      <c r="E1789" t="s">
        <v>3316</v>
      </c>
      <c r="H1789">
        <v>826.02</v>
      </c>
    </row>
    <row r="1790" spans="1:8" hidden="1" x14ac:dyDescent="0.3">
      <c r="A1790" t="s">
        <v>721</v>
      </c>
      <c r="B1790" t="s">
        <v>220</v>
      </c>
      <c r="C1790" t="s">
        <v>158</v>
      </c>
      <c r="D1790" t="s">
        <v>3317</v>
      </c>
      <c r="E1790" t="s">
        <v>3318</v>
      </c>
      <c r="G1790">
        <v>300</v>
      </c>
      <c r="H1790">
        <v>300</v>
      </c>
    </row>
    <row r="1791" spans="1:8" hidden="1" x14ac:dyDescent="0.3">
      <c r="A1791" t="s">
        <v>721</v>
      </c>
      <c r="B1791" t="s">
        <v>220</v>
      </c>
      <c r="C1791" t="s">
        <v>24</v>
      </c>
      <c r="D1791" t="s">
        <v>3319</v>
      </c>
      <c r="E1791" t="s">
        <v>3318</v>
      </c>
      <c r="G1791">
        <v>234</v>
      </c>
      <c r="H1791">
        <v>456.61</v>
      </c>
    </row>
    <row r="1792" spans="1:8" hidden="1" x14ac:dyDescent="0.3">
      <c r="A1792" t="s">
        <v>721</v>
      </c>
      <c r="B1792" t="s">
        <v>220</v>
      </c>
      <c r="C1792" t="s">
        <v>324</v>
      </c>
      <c r="D1792" t="s">
        <v>3320</v>
      </c>
      <c r="E1792" t="s">
        <v>3318</v>
      </c>
      <c r="H1792">
        <v>50.99</v>
      </c>
    </row>
    <row r="1793" spans="1:8" hidden="1" x14ac:dyDescent="0.3">
      <c r="A1793" t="s">
        <v>721</v>
      </c>
      <c r="B1793" t="s">
        <v>220</v>
      </c>
      <c r="C1793" t="s">
        <v>112</v>
      </c>
      <c r="D1793" t="s">
        <v>656</v>
      </c>
      <c r="E1793" t="s">
        <v>3318</v>
      </c>
      <c r="F1793">
        <v>18687</v>
      </c>
      <c r="G1793">
        <v>3442.65</v>
      </c>
      <c r="H1793">
        <v>9525.48</v>
      </c>
    </row>
    <row r="1794" spans="1:8" hidden="1" x14ac:dyDescent="0.3">
      <c r="A1794" t="s">
        <v>721</v>
      </c>
      <c r="B1794" t="s">
        <v>220</v>
      </c>
      <c r="C1794" t="s">
        <v>398</v>
      </c>
      <c r="D1794" t="s">
        <v>3321</v>
      </c>
      <c r="E1794" t="s">
        <v>3318</v>
      </c>
      <c r="F1794">
        <v>0</v>
      </c>
    </row>
    <row r="1795" spans="1:8" hidden="1" x14ac:dyDescent="0.3">
      <c r="A1795" t="s">
        <v>721</v>
      </c>
      <c r="B1795" t="s">
        <v>220</v>
      </c>
      <c r="C1795" t="s">
        <v>394</v>
      </c>
      <c r="D1795" t="s">
        <v>3322</v>
      </c>
      <c r="E1795" t="s">
        <v>3323</v>
      </c>
      <c r="G1795">
        <v>0</v>
      </c>
    </row>
    <row r="1796" spans="1:8" hidden="1" x14ac:dyDescent="0.3">
      <c r="A1796" t="s">
        <v>721</v>
      </c>
      <c r="B1796" t="s">
        <v>241</v>
      </c>
      <c r="C1796" t="s">
        <v>206</v>
      </c>
      <c r="D1796" t="s">
        <v>3324</v>
      </c>
      <c r="E1796" t="s">
        <v>3325</v>
      </c>
      <c r="F1796">
        <v>0.98</v>
      </c>
    </row>
    <row r="1797" spans="1:8" hidden="1" x14ac:dyDescent="0.3">
      <c r="A1797" t="s">
        <v>721</v>
      </c>
      <c r="B1797" t="s">
        <v>241</v>
      </c>
      <c r="C1797" t="s">
        <v>379</v>
      </c>
      <c r="D1797" t="s">
        <v>3326</v>
      </c>
      <c r="E1797" t="s">
        <v>3327</v>
      </c>
      <c r="F1797">
        <v>40.64</v>
      </c>
      <c r="G1797">
        <v>69.77</v>
      </c>
      <c r="H1797">
        <v>26.74</v>
      </c>
    </row>
    <row r="1798" spans="1:8" hidden="1" x14ac:dyDescent="0.3">
      <c r="A1798" t="s">
        <v>721</v>
      </c>
      <c r="B1798" t="s">
        <v>241</v>
      </c>
      <c r="C1798" t="s">
        <v>270</v>
      </c>
      <c r="D1798" t="s">
        <v>3328</v>
      </c>
      <c r="E1798" t="s">
        <v>3327</v>
      </c>
      <c r="F1798">
        <v>36</v>
      </c>
    </row>
    <row r="1799" spans="1:8" hidden="1" x14ac:dyDescent="0.3">
      <c r="A1799" t="s">
        <v>721</v>
      </c>
      <c r="B1799" t="s">
        <v>241</v>
      </c>
      <c r="C1799" t="s">
        <v>355</v>
      </c>
      <c r="D1799" t="s">
        <v>3329</v>
      </c>
      <c r="E1799" t="s">
        <v>3330</v>
      </c>
      <c r="H1799">
        <v>0</v>
      </c>
    </row>
    <row r="1800" spans="1:8" hidden="1" x14ac:dyDescent="0.3">
      <c r="A1800" t="s">
        <v>721</v>
      </c>
      <c r="B1800" t="s">
        <v>241</v>
      </c>
      <c r="C1800" t="s">
        <v>356</v>
      </c>
      <c r="D1800" t="s">
        <v>3331</v>
      </c>
      <c r="E1800" t="s">
        <v>3330</v>
      </c>
      <c r="F1800">
        <v>1184.6500000000001</v>
      </c>
      <c r="G1800">
        <v>341.12</v>
      </c>
      <c r="H1800">
        <v>90.4</v>
      </c>
    </row>
    <row r="1801" spans="1:8" hidden="1" x14ac:dyDescent="0.3">
      <c r="A1801" t="s">
        <v>721</v>
      </c>
      <c r="B1801" t="s">
        <v>241</v>
      </c>
      <c r="C1801" t="s">
        <v>271</v>
      </c>
      <c r="D1801" t="s">
        <v>3332</v>
      </c>
      <c r="E1801" t="s">
        <v>3330</v>
      </c>
      <c r="F1801">
        <v>1069.08</v>
      </c>
      <c r="G1801">
        <v>531.71</v>
      </c>
      <c r="H1801">
        <v>106.87</v>
      </c>
    </row>
    <row r="1802" spans="1:8" hidden="1" x14ac:dyDescent="0.3">
      <c r="A1802" t="s">
        <v>721</v>
      </c>
      <c r="B1802" t="s">
        <v>241</v>
      </c>
      <c r="C1802" t="s">
        <v>272</v>
      </c>
      <c r="D1802" t="s">
        <v>3333</v>
      </c>
      <c r="E1802" t="s">
        <v>3330</v>
      </c>
      <c r="F1802">
        <v>21.46</v>
      </c>
    </row>
    <row r="1803" spans="1:8" hidden="1" x14ac:dyDescent="0.3">
      <c r="A1803" t="s">
        <v>721</v>
      </c>
      <c r="B1803" t="s">
        <v>241</v>
      </c>
      <c r="C1803" t="s">
        <v>352</v>
      </c>
      <c r="D1803" t="s">
        <v>3334</v>
      </c>
      <c r="E1803" t="s">
        <v>3330</v>
      </c>
      <c r="F1803">
        <v>12847.14</v>
      </c>
      <c r="G1803">
        <v>9998.33</v>
      </c>
      <c r="H1803">
        <v>15373.64</v>
      </c>
    </row>
    <row r="1804" spans="1:8" hidden="1" x14ac:dyDescent="0.3">
      <c r="A1804" t="s">
        <v>721</v>
      </c>
      <c r="B1804" t="s">
        <v>241</v>
      </c>
      <c r="C1804" t="s">
        <v>273</v>
      </c>
      <c r="D1804" t="s">
        <v>3335</v>
      </c>
      <c r="E1804" t="s">
        <v>3330</v>
      </c>
      <c r="F1804">
        <v>106.7</v>
      </c>
      <c r="H1804">
        <v>378.75</v>
      </c>
    </row>
    <row r="1805" spans="1:8" hidden="1" x14ac:dyDescent="0.3">
      <c r="A1805" t="s">
        <v>721</v>
      </c>
      <c r="B1805" t="s">
        <v>241</v>
      </c>
      <c r="C1805" t="s">
        <v>333</v>
      </c>
      <c r="D1805" t="s">
        <v>3336</v>
      </c>
      <c r="E1805" t="s">
        <v>3330</v>
      </c>
      <c r="G1805">
        <v>47.97</v>
      </c>
    </row>
    <row r="1806" spans="1:8" hidden="1" x14ac:dyDescent="0.3">
      <c r="A1806" t="s">
        <v>721</v>
      </c>
      <c r="B1806" t="s">
        <v>241</v>
      </c>
      <c r="C1806" t="s">
        <v>274</v>
      </c>
      <c r="D1806" t="s">
        <v>3337</v>
      </c>
      <c r="E1806" t="s">
        <v>3330</v>
      </c>
      <c r="G1806">
        <v>49.99</v>
      </c>
    </row>
    <row r="1807" spans="1:8" hidden="1" x14ac:dyDescent="0.3">
      <c r="A1807" t="s">
        <v>721</v>
      </c>
      <c r="B1807" t="s">
        <v>241</v>
      </c>
      <c r="C1807" t="s">
        <v>275</v>
      </c>
      <c r="D1807" t="s">
        <v>3338</v>
      </c>
      <c r="E1807" t="s">
        <v>3330</v>
      </c>
      <c r="F1807">
        <v>13.99</v>
      </c>
    </row>
    <row r="1808" spans="1:8" hidden="1" x14ac:dyDescent="0.3">
      <c r="A1808" t="s">
        <v>721</v>
      </c>
      <c r="B1808" t="s">
        <v>241</v>
      </c>
      <c r="C1808" t="s">
        <v>310</v>
      </c>
      <c r="D1808" t="s">
        <v>3339</v>
      </c>
      <c r="E1808" t="s">
        <v>3330</v>
      </c>
      <c r="G1808">
        <v>1094.5</v>
      </c>
    </row>
    <row r="1809" spans="1:8" hidden="1" x14ac:dyDescent="0.3">
      <c r="A1809" t="s">
        <v>721</v>
      </c>
      <c r="B1809" t="s">
        <v>241</v>
      </c>
      <c r="C1809" t="s">
        <v>277</v>
      </c>
      <c r="D1809" t="s">
        <v>3340</v>
      </c>
      <c r="E1809" t="s">
        <v>3330</v>
      </c>
      <c r="F1809">
        <v>-0.1</v>
      </c>
      <c r="G1809">
        <v>0</v>
      </c>
      <c r="H1809">
        <v>200</v>
      </c>
    </row>
    <row r="1810" spans="1:8" hidden="1" x14ac:dyDescent="0.3">
      <c r="A1810" t="s">
        <v>721</v>
      </c>
      <c r="B1810" t="s">
        <v>241</v>
      </c>
      <c r="C1810" t="s">
        <v>302</v>
      </c>
      <c r="D1810" t="s">
        <v>3341</v>
      </c>
      <c r="E1810" t="s">
        <v>3330</v>
      </c>
      <c r="F1810">
        <v>61.95</v>
      </c>
      <c r="G1810">
        <v>108.69</v>
      </c>
      <c r="H1810">
        <v>25.95</v>
      </c>
    </row>
    <row r="1811" spans="1:8" hidden="1" x14ac:dyDescent="0.3">
      <c r="A1811" t="s">
        <v>721</v>
      </c>
      <c r="B1811" t="s">
        <v>241</v>
      </c>
      <c r="C1811" t="s">
        <v>364</v>
      </c>
      <c r="D1811" t="s">
        <v>3342</v>
      </c>
      <c r="E1811" t="s">
        <v>3330</v>
      </c>
      <c r="F1811">
        <v>129.03</v>
      </c>
      <c r="G1811">
        <v>139.9</v>
      </c>
      <c r="H1811">
        <v>128.74</v>
      </c>
    </row>
    <row r="1812" spans="1:8" hidden="1" x14ac:dyDescent="0.3">
      <c r="A1812" t="s">
        <v>721</v>
      </c>
      <c r="B1812" t="s">
        <v>241</v>
      </c>
      <c r="C1812" t="s">
        <v>360</v>
      </c>
      <c r="D1812" t="s">
        <v>3343</v>
      </c>
      <c r="E1812" t="s">
        <v>3330</v>
      </c>
      <c r="F1812">
        <v>367.35</v>
      </c>
      <c r="G1812">
        <v>230.02</v>
      </c>
      <c r="H1812">
        <v>43.97</v>
      </c>
    </row>
    <row r="1813" spans="1:8" hidden="1" x14ac:dyDescent="0.3">
      <c r="A1813" t="s">
        <v>721</v>
      </c>
      <c r="B1813" t="s">
        <v>241</v>
      </c>
      <c r="C1813" t="s">
        <v>16</v>
      </c>
      <c r="D1813" t="s">
        <v>688</v>
      </c>
      <c r="E1813" t="s">
        <v>3330</v>
      </c>
      <c r="F1813">
        <v>0</v>
      </c>
      <c r="G1813">
        <v>0</v>
      </c>
      <c r="H1813">
        <v>0</v>
      </c>
    </row>
    <row r="1814" spans="1:8" hidden="1" x14ac:dyDescent="0.3">
      <c r="A1814" t="s">
        <v>721</v>
      </c>
      <c r="B1814" t="s">
        <v>241</v>
      </c>
      <c r="C1814" t="s">
        <v>222</v>
      </c>
      <c r="D1814" t="s">
        <v>3344</v>
      </c>
      <c r="E1814" t="s">
        <v>3345</v>
      </c>
      <c r="F1814">
        <v>19.97</v>
      </c>
      <c r="G1814">
        <v>6.5</v>
      </c>
      <c r="H1814">
        <v>25.22</v>
      </c>
    </row>
    <row r="1815" spans="1:8" hidden="1" x14ac:dyDescent="0.3">
      <c r="A1815" t="s">
        <v>721</v>
      </c>
      <c r="B1815" t="s">
        <v>241</v>
      </c>
      <c r="C1815" t="s">
        <v>54</v>
      </c>
      <c r="D1815" t="s">
        <v>3346</v>
      </c>
      <c r="E1815" t="s">
        <v>3345</v>
      </c>
      <c r="F1815">
        <v>1152</v>
      </c>
      <c r="G1815">
        <v>1548</v>
      </c>
      <c r="H1815">
        <v>1419</v>
      </c>
    </row>
    <row r="1816" spans="1:8" hidden="1" x14ac:dyDescent="0.3">
      <c r="A1816" t="s">
        <v>721</v>
      </c>
      <c r="B1816" t="s">
        <v>241</v>
      </c>
      <c r="C1816" t="s">
        <v>337</v>
      </c>
      <c r="D1816" t="s">
        <v>3347</v>
      </c>
      <c r="E1816" t="s">
        <v>3345</v>
      </c>
      <c r="F1816">
        <v>8.4499999999999993</v>
      </c>
    </row>
    <row r="1817" spans="1:8" hidden="1" x14ac:dyDescent="0.3">
      <c r="A1817" t="s">
        <v>721</v>
      </c>
      <c r="B1817" t="s">
        <v>241</v>
      </c>
      <c r="C1817" t="s">
        <v>291</v>
      </c>
      <c r="D1817" t="s">
        <v>3348</v>
      </c>
      <c r="E1817" t="s">
        <v>3349</v>
      </c>
      <c r="H1817">
        <v>62.03</v>
      </c>
    </row>
    <row r="1818" spans="1:8" hidden="1" x14ac:dyDescent="0.3">
      <c r="A1818" t="s">
        <v>721</v>
      </c>
      <c r="B1818" t="s">
        <v>241</v>
      </c>
      <c r="C1818" t="s">
        <v>344</v>
      </c>
      <c r="D1818" t="s">
        <v>3350</v>
      </c>
      <c r="E1818" t="s">
        <v>3351</v>
      </c>
      <c r="H1818">
        <v>60</v>
      </c>
    </row>
    <row r="1819" spans="1:8" hidden="1" x14ac:dyDescent="0.3">
      <c r="A1819" t="s">
        <v>721</v>
      </c>
      <c r="B1819" t="s">
        <v>241</v>
      </c>
      <c r="C1819" t="s">
        <v>295</v>
      </c>
      <c r="D1819" t="s">
        <v>3352</v>
      </c>
      <c r="E1819" t="s">
        <v>3353</v>
      </c>
      <c r="F1819">
        <v>674.9</v>
      </c>
      <c r="H1819">
        <v>75</v>
      </c>
    </row>
    <row r="1820" spans="1:8" hidden="1" x14ac:dyDescent="0.3">
      <c r="A1820" t="s">
        <v>721</v>
      </c>
      <c r="B1820" t="s">
        <v>241</v>
      </c>
      <c r="C1820" t="s">
        <v>298</v>
      </c>
      <c r="D1820" t="s">
        <v>3354</v>
      </c>
      <c r="E1820" t="s">
        <v>3353</v>
      </c>
      <c r="F1820">
        <v>54.58</v>
      </c>
    </row>
    <row r="1821" spans="1:8" hidden="1" x14ac:dyDescent="0.3">
      <c r="A1821" t="s">
        <v>721</v>
      </c>
      <c r="B1821" t="s">
        <v>241</v>
      </c>
      <c r="C1821" t="s">
        <v>324</v>
      </c>
      <c r="D1821" t="s">
        <v>3355</v>
      </c>
      <c r="E1821" t="s">
        <v>3353</v>
      </c>
      <c r="F1821">
        <v>350</v>
      </c>
      <c r="H1821">
        <v>150</v>
      </c>
    </row>
    <row r="1822" spans="1:8" hidden="1" x14ac:dyDescent="0.3">
      <c r="A1822" t="s">
        <v>721</v>
      </c>
      <c r="B1822" t="s">
        <v>241</v>
      </c>
      <c r="C1822" t="s">
        <v>403</v>
      </c>
      <c r="D1822" t="s">
        <v>3356</v>
      </c>
      <c r="E1822" t="s">
        <v>3353</v>
      </c>
      <c r="H1822">
        <v>655</v>
      </c>
    </row>
    <row r="1823" spans="1:8" hidden="1" x14ac:dyDescent="0.3">
      <c r="A1823" t="s">
        <v>721</v>
      </c>
      <c r="B1823" t="s">
        <v>243</v>
      </c>
      <c r="C1823" t="s">
        <v>203</v>
      </c>
      <c r="D1823" t="s">
        <v>3357</v>
      </c>
      <c r="E1823" t="s">
        <v>3358</v>
      </c>
      <c r="F1823">
        <v>1886.19</v>
      </c>
      <c r="G1823">
        <v>1843.44</v>
      </c>
      <c r="H1823">
        <v>1799.67</v>
      </c>
    </row>
    <row r="1824" spans="1:8" hidden="1" x14ac:dyDescent="0.3">
      <c r="A1824" t="s">
        <v>721</v>
      </c>
      <c r="B1824" t="s">
        <v>243</v>
      </c>
      <c r="C1824" t="s">
        <v>266</v>
      </c>
      <c r="D1824" t="s">
        <v>3359</v>
      </c>
      <c r="E1824" t="s">
        <v>3358</v>
      </c>
      <c r="H1824">
        <v>9.83</v>
      </c>
    </row>
    <row r="1825" spans="1:8" hidden="1" x14ac:dyDescent="0.3">
      <c r="A1825" t="s">
        <v>721</v>
      </c>
      <c r="B1825" t="s">
        <v>243</v>
      </c>
      <c r="C1825" t="s">
        <v>205</v>
      </c>
      <c r="D1825" t="s">
        <v>3360</v>
      </c>
      <c r="E1825" t="s">
        <v>3358</v>
      </c>
      <c r="F1825">
        <v>9197.1200000000008</v>
      </c>
      <c r="G1825">
        <v>9486</v>
      </c>
      <c r="H1825">
        <v>9486</v>
      </c>
    </row>
    <row r="1826" spans="1:8" hidden="1" x14ac:dyDescent="0.3">
      <c r="A1826" t="s">
        <v>721</v>
      </c>
      <c r="B1826" t="s">
        <v>243</v>
      </c>
      <c r="C1826" t="s">
        <v>206</v>
      </c>
      <c r="D1826" t="s">
        <v>3361</v>
      </c>
      <c r="E1826" t="s">
        <v>3358</v>
      </c>
      <c r="F1826">
        <v>19.530000000000005</v>
      </c>
      <c r="G1826">
        <v>28.27</v>
      </c>
      <c r="H1826">
        <v>102.93</v>
      </c>
    </row>
    <row r="1827" spans="1:8" hidden="1" x14ac:dyDescent="0.3">
      <c r="A1827" t="s">
        <v>721</v>
      </c>
      <c r="B1827" t="s">
        <v>243</v>
      </c>
      <c r="C1827" t="s">
        <v>207</v>
      </c>
      <c r="D1827" t="s">
        <v>3362</v>
      </c>
      <c r="E1827" t="s">
        <v>3358</v>
      </c>
      <c r="F1827">
        <v>441.11</v>
      </c>
      <c r="G1827">
        <v>431.12</v>
      </c>
      <c r="H1827">
        <v>420.89</v>
      </c>
    </row>
    <row r="1828" spans="1:8" hidden="1" x14ac:dyDescent="0.3">
      <c r="A1828" t="s">
        <v>721</v>
      </c>
      <c r="B1828" t="s">
        <v>243</v>
      </c>
      <c r="C1828" t="s">
        <v>208</v>
      </c>
      <c r="D1828" t="s">
        <v>3363</v>
      </c>
      <c r="E1828" t="s">
        <v>3358</v>
      </c>
      <c r="F1828">
        <v>111.19</v>
      </c>
      <c r="G1828">
        <v>136.19</v>
      </c>
      <c r="H1828">
        <v>72.56</v>
      </c>
    </row>
    <row r="1829" spans="1:8" hidden="1" x14ac:dyDescent="0.3">
      <c r="A1829" t="s">
        <v>721</v>
      </c>
      <c r="B1829" t="s">
        <v>243</v>
      </c>
      <c r="C1829" t="s">
        <v>267</v>
      </c>
      <c r="D1829" t="s">
        <v>3364</v>
      </c>
      <c r="E1829" t="s">
        <v>3358</v>
      </c>
      <c r="F1829">
        <v>22.5</v>
      </c>
    </row>
    <row r="1830" spans="1:8" hidden="1" x14ac:dyDescent="0.3">
      <c r="A1830" t="s">
        <v>721</v>
      </c>
      <c r="B1830" t="s">
        <v>243</v>
      </c>
      <c r="C1830" t="s">
        <v>268</v>
      </c>
      <c r="D1830" t="s">
        <v>3365</v>
      </c>
      <c r="E1830" t="s">
        <v>3358</v>
      </c>
      <c r="F1830">
        <v>2779.45</v>
      </c>
      <c r="G1830">
        <v>2628.26</v>
      </c>
      <c r="H1830">
        <v>2797.82</v>
      </c>
    </row>
    <row r="1831" spans="1:8" hidden="1" x14ac:dyDescent="0.3">
      <c r="A1831" t="s">
        <v>721</v>
      </c>
      <c r="B1831" t="s">
        <v>243</v>
      </c>
      <c r="C1831" t="s">
        <v>269</v>
      </c>
      <c r="D1831" t="s">
        <v>3366</v>
      </c>
      <c r="E1831" t="s">
        <v>3358</v>
      </c>
      <c r="F1831">
        <v>286.89</v>
      </c>
      <c r="G1831">
        <v>297.85000000000002</v>
      </c>
      <c r="H1831">
        <v>289.14999999999998</v>
      </c>
    </row>
    <row r="1832" spans="1:8" x14ac:dyDescent="0.3">
      <c r="A1832" t="s">
        <v>721</v>
      </c>
      <c r="B1832" t="s">
        <v>243</v>
      </c>
      <c r="C1832" t="s">
        <v>73</v>
      </c>
      <c r="D1832" t="s">
        <v>3367</v>
      </c>
      <c r="E1832" t="s">
        <v>3358</v>
      </c>
      <c r="F1832">
        <v>0</v>
      </c>
    </row>
    <row r="1833" spans="1:8" hidden="1" x14ac:dyDescent="0.3">
      <c r="A1833" t="s">
        <v>721</v>
      </c>
      <c r="B1833" t="s">
        <v>243</v>
      </c>
      <c r="C1833" t="s">
        <v>114</v>
      </c>
      <c r="D1833" t="s">
        <v>689</v>
      </c>
      <c r="E1833" t="s">
        <v>3368</v>
      </c>
      <c r="F1833">
        <v>11776</v>
      </c>
      <c r="G1833">
        <v>12600</v>
      </c>
      <c r="H1833">
        <v>9378.5</v>
      </c>
    </row>
    <row r="1834" spans="1:8" hidden="1" x14ac:dyDescent="0.3">
      <c r="A1834" t="s">
        <v>721</v>
      </c>
      <c r="B1834" t="s">
        <v>243</v>
      </c>
      <c r="C1834" t="s">
        <v>379</v>
      </c>
      <c r="D1834" t="s">
        <v>3369</v>
      </c>
      <c r="E1834" t="s">
        <v>3368</v>
      </c>
      <c r="F1834">
        <v>2486.61</v>
      </c>
      <c r="G1834">
        <v>12.75</v>
      </c>
      <c r="H1834">
        <v>1765.19</v>
      </c>
    </row>
    <row r="1835" spans="1:8" hidden="1" x14ac:dyDescent="0.3">
      <c r="A1835" t="s">
        <v>721</v>
      </c>
      <c r="B1835" t="s">
        <v>243</v>
      </c>
      <c r="C1835" t="s">
        <v>270</v>
      </c>
      <c r="D1835" t="s">
        <v>3370</v>
      </c>
      <c r="E1835" t="s">
        <v>3368</v>
      </c>
      <c r="G1835">
        <v>61.29</v>
      </c>
    </row>
    <row r="1836" spans="1:8" hidden="1" x14ac:dyDescent="0.3">
      <c r="A1836" t="s">
        <v>721</v>
      </c>
      <c r="B1836" t="s">
        <v>243</v>
      </c>
      <c r="C1836" t="s">
        <v>356</v>
      </c>
      <c r="D1836" t="s">
        <v>3371</v>
      </c>
      <c r="E1836" t="s">
        <v>3372</v>
      </c>
      <c r="F1836">
        <v>7616.94</v>
      </c>
      <c r="G1836">
        <v>2197.8000000000002</v>
      </c>
      <c r="H1836">
        <v>1380.48</v>
      </c>
    </row>
    <row r="1837" spans="1:8" hidden="1" x14ac:dyDescent="0.3">
      <c r="A1837" t="s">
        <v>721</v>
      </c>
      <c r="B1837" t="s">
        <v>243</v>
      </c>
      <c r="C1837" t="s">
        <v>271</v>
      </c>
      <c r="D1837" t="s">
        <v>3373</v>
      </c>
      <c r="E1837" t="s">
        <v>3372</v>
      </c>
      <c r="F1837">
        <v>3199.35</v>
      </c>
      <c r="G1837">
        <v>5116.66</v>
      </c>
      <c r="H1837">
        <v>8869.0499999999993</v>
      </c>
    </row>
    <row r="1838" spans="1:8" hidden="1" x14ac:dyDescent="0.3">
      <c r="A1838" t="s">
        <v>721</v>
      </c>
      <c r="B1838" t="s">
        <v>243</v>
      </c>
      <c r="C1838" t="s">
        <v>352</v>
      </c>
      <c r="D1838" t="s">
        <v>3374</v>
      </c>
      <c r="E1838" t="s">
        <v>3372</v>
      </c>
      <c r="F1838">
        <v>23.19</v>
      </c>
    </row>
    <row r="1839" spans="1:8" hidden="1" x14ac:dyDescent="0.3">
      <c r="A1839" t="s">
        <v>721</v>
      </c>
      <c r="B1839" t="s">
        <v>243</v>
      </c>
      <c r="C1839" t="s">
        <v>273</v>
      </c>
      <c r="D1839" t="s">
        <v>3375</v>
      </c>
      <c r="E1839" t="s">
        <v>3372</v>
      </c>
      <c r="F1839">
        <v>218.86</v>
      </c>
    </row>
    <row r="1840" spans="1:8" hidden="1" x14ac:dyDescent="0.3">
      <c r="A1840" t="s">
        <v>721</v>
      </c>
      <c r="B1840" t="s">
        <v>243</v>
      </c>
      <c r="C1840" t="s">
        <v>333</v>
      </c>
      <c r="D1840" t="s">
        <v>3376</v>
      </c>
      <c r="E1840" t="s">
        <v>3372</v>
      </c>
      <c r="F1840">
        <v>31.35</v>
      </c>
    </row>
    <row r="1841" spans="1:8" hidden="1" x14ac:dyDescent="0.3">
      <c r="A1841" t="s">
        <v>721</v>
      </c>
      <c r="B1841" t="s">
        <v>243</v>
      </c>
      <c r="C1841" t="s">
        <v>275</v>
      </c>
      <c r="D1841" t="s">
        <v>3377</v>
      </c>
      <c r="E1841" t="s">
        <v>3372</v>
      </c>
      <c r="F1841">
        <v>95.26</v>
      </c>
      <c r="G1841">
        <v>9.9600000000000009</v>
      </c>
    </row>
    <row r="1842" spans="1:8" hidden="1" x14ac:dyDescent="0.3">
      <c r="A1842" t="s">
        <v>721</v>
      </c>
      <c r="B1842" t="s">
        <v>243</v>
      </c>
      <c r="C1842" t="s">
        <v>277</v>
      </c>
      <c r="D1842" t="s">
        <v>3378</v>
      </c>
      <c r="E1842" t="s">
        <v>3372</v>
      </c>
      <c r="F1842">
        <v>0</v>
      </c>
      <c r="H1842">
        <v>0</v>
      </c>
    </row>
    <row r="1843" spans="1:8" hidden="1" x14ac:dyDescent="0.3">
      <c r="A1843" t="s">
        <v>721</v>
      </c>
      <c r="B1843" t="s">
        <v>243</v>
      </c>
      <c r="C1843" t="s">
        <v>404</v>
      </c>
      <c r="D1843" t="s">
        <v>3379</v>
      </c>
      <c r="E1843" t="s">
        <v>3372</v>
      </c>
      <c r="F1843">
        <v>0</v>
      </c>
    </row>
    <row r="1844" spans="1:8" hidden="1" x14ac:dyDescent="0.3">
      <c r="A1844" t="s">
        <v>721</v>
      </c>
      <c r="B1844" t="s">
        <v>243</v>
      </c>
      <c r="C1844" t="s">
        <v>364</v>
      </c>
      <c r="D1844" t="s">
        <v>3380</v>
      </c>
      <c r="E1844" t="s">
        <v>3372</v>
      </c>
      <c r="F1844">
        <v>38.15</v>
      </c>
    </row>
    <row r="1845" spans="1:8" hidden="1" x14ac:dyDescent="0.3">
      <c r="A1845" t="s">
        <v>721</v>
      </c>
      <c r="B1845" t="s">
        <v>243</v>
      </c>
      <c r="C1845" t="s">
        <v>360</v>
      </c>
      <c r="D1845" t="s">
        <v>3381</v>
      </c>
      <c r="E1845" t="s">
        <v>3372</v>
      </c>
      <c r="F1845">
        <v>348.86</v>
      </c>
      <c r="G1845">
        <v>264.62</v>
      </c>
      <c r="H1845">
        <v>557.04999999999995</v>
      </c>
    </row>
    <row r="1846" spans="1:8" hidden="1" x14ac:dyDescent="0.3">
      <c r="A1846" t="s">
        <v>721</v>
      </c>
      <c r="B1846" t="s">
        <v>243</v>
      </c>
      <c r="C1846" t="s">
        <v>16</v>
      </c>
      <c r="D1846" t="s">
        <v>690</v>
      </c>
      <c r="E1846" t="s">
        <v>3372</v>
      </c>
      <c r="F1846">
        <v>0</v>
      </c>
      <c r="G1846">
        <v>0</v>
      </c>
      <c r="H1846">
        <v>0</v>
      </c>
    </row>
    <row r="1847" spans="1:8" hidden="1" x14ac:dyDescent="0.3">
      <c r="A1847" t="s">
        <v>721</v>
      </c>
      <c r="B1847" t="s">
        <v>243</v>
      </c>
      <c r="C1847" t="s">
        <v>222</v>
      </c>
      <c r="D1847" t="s">
        <v>691</v>
      </c>
      <c r="E1847" t="s">
        <v>3382</v>
      </c>
      <c r="F1847">
        <v>23.06</v>
      </c>
      <c r="G1847">
        <v>16.75</v>
      </c>
      <c r="H1847">
        <v>97.84</v>
      </c>
    </row>
    <row r="1848" spans="1:8" hidden="1" x14ac:dyDescent="0.3">
      <c r="A1848" t="s">
        <v>721</v>
      </c>
      <c r="B1848" t="s">
        <v>243</v>
      </c>
      <c r="C1848" t="s">
        <v>365</v>
      </c>
      <c r="D1848" t="s">
        <v>3383</v>
      </c>
      <c r="E1848" t="s">
        <v>3382</v>
      </c>
      <c r="G1848">
        <v>35.729999999999997</v>
      </c>
    </row>
    <row r="1849" spans="1:8" hidden="1" x14ac:dyDescent="0.3">
      <c r="A1849" t="s">
        <v>721</v>
      </c>
      <c r="B1849" t="s">
        <v>243</v>
      </c>
      <c r="C1849" t="s">
        <v>313</v>
      </c>
      <c r="D1849" t="s">
        <v>3384</v>
      </c>
      <c r="E1849" t="s">
        <v>3382</v>
      </c>
      <c r="F1849">
        <v>672.3</v>
      </c>
      <c r="G1849">
        <v>386.48</v>
      </c>
    </row>
    <row r="1850" spans="1:8" hidden="1" x14ac:dyDescent="0.3">
      <c r="A1850" t="s">
        <v>721</v>
      </c>
      <c r="B1850" t="s">
        <v>243</v>
      </c>
      <c r="C1850" t="s">
        <v>282</v>
      </c>
      <c r="D1850" t="s">
        <v>3385</v>
      </c>
      <c r="E1850" t="s">
        <v>3386</v>
      </c>
      <c r="F1850">
        <v>60</v>
      </c>
      <c r="G1850">
        <v>480.75</v>
      </c>
      <c r="H1850">
        <v>2295.0300000000002</v>
      </c>
    </row>
    <row r="1851" spans="1:8" hidden="1" x14ac:dyDescent="0.3">
      <c r="A1851" t="s">
        <v>721</v>
      </c>
      <c r="B1851" t="s">
        <v>243</v>
      </c>
      <c r="C1851" t="s">
        <v>284</v>
      </c>
      <c r="D1851" t="s">
        <v>3387</v>
      </c>
      <c r="E1851" t="s">
        <v>3386</v>
      </c>
      <c r="F1851">
        <v>355.91</v>
      </c>
      <c r="H1851">
        <v>55.77</v>
      </c>
    </row>
    <row r="1852" spans="1:8" hidden="1" x14ac:dyDescent="0.3">
      <c r="A1852" t="s">
        <v>721</v>
      </c>
      <c r="B1852" t="s">
        <v>243</v>
      </c>
      <c r="C1852" t="s">
        <v>285</v>
      </c>
      <c r="D1852" t="s">
        <v>3388</v>
      </c>
      <c r="E1852" t="s">
        <v>3386</v>
      </c>
      <c r="F1852">
        <v>264.18</v>
      </c>
      <c r="G1852">
        <v>59.2</v>
      </c>
    </row>
    <row r="1853" spans="1:8" hidden="1" x14ac:dyDescent="0.3">
      <c r="A1853" t="s">
        <v>721</v>
      </c>
      <c r="B1853" t="s">
        <v>243</v>
      </c>
      <c r="C1853" t="s">
        <v>286</v>
      </c>
      <c r="D1853" t="s">
        <v>3389</v>
      </c>
      <c r="E1853" t="s">
        <v>3386</v>
      </c>
      <c r="F1853">
        <v>687.6</v>
      </c>
      <c r="G1853">
        <v>286.60000000000002</v>
      </c>
      <c r="H1853">
        <v>1103.3</v>
      </c>
    </row>
    <row r="1854" spans="1:8" hidden="1" x14ac:dyDescent="0.3">
      <c r="A1854" t="s">
        <v>721</v>
      </c>
      <c r="B1854" t="s">
        <v>243</v>
      </c>
      <c r="C1854" t="s">
        <v>287</v>
      </c>
      <c r="D1854" t="s">
        <v>3390</v>
      </c>
      <c r="E1854" t="s">
        <v>3386</v>
      </c>
      <c r="F1854">
        <v>311</v>
      </c>
      <c r="G1854">
        <v>411.52</v>
      </c>
      <c r="H1854">
        <v>39.5</v>
      </c>
    </row>
    <row r="1855" spans="1:8" hidden="1" x14ac:dyDescent="0.3">
      <c r="A1855" t="s">
        <v>721</v>
      </c>
      <c r="B1855" t="s">
        <v>243</v>
      </c>
      <c r="C1855" t="s">
        <v>288</v>
      </c>
      <c r="D1855" t="s">
        <v>3391</v>
      </c>
      <c r="E1855" t="s">
        <v>3386</v>
      </c>
      <c r="F1855">
        <v>23</v>
      </c>
    </row>
    <row r="1856" spans="1:8" hidden="1" x14ac:dyDescent="0.3">
      <c r="A1856" t="s">
        <v>721</v>
      </c>
      <c r="B1856" t="s">
        <v>243</v>
      </c>
      <c r="C1856" t="s">
        <v>289</v>
      </c>
      <c r="D1856" t="s">
        <v>3392</v>
      </c>
      <c r="E1856" t="s">
        <v>3386</v>
      </c>
      <c r="F1856">
        <v>365.25</v>
      </c>
      <c r="G1856">
        <v>212.48</v>
      </c>
      <c r="H1856">
        <v>658.59</v>
      </c>
    </row>
    <row r="1857" spans="1:8" hidden="1" x14ac:dyDescent="0.3">
      <c r="A1857" t="s">
        <v>721</v>
      </c>
      <c r="B1857" t="s">
        <v>243</v>
      </c>
      <c r="C1857" t="s">
        <v>321</v>
      </c>
      <c r="D1857" t="s">
        <v>3393</v>
      </c>
      <c r="E1857" t="s">
        <v>3386</v>
      </c>
      <c r="G1857">
        <v>397.21</v>
      </c>
      <c r="H1857">
        <v>915.86</v>
      </c>
    </row>
    <row r="1858" spans="1:8" hidden="1" x14ac:dyDescent="0.3">
      <c r="A1858" t="s">
        <v>721</v>
      </c>
      <c r="B1858" t="s">
        <v>243</v>
      </c>
      <c r="C1858" t="s">
        <v>375</v>
      </c>
      <c r="D1858" t="s">
        <v>3394</v>
      </c>
      <c r="E1858" t="s">
        <v>3386</v>
      </c>
      <c r="H1858">
        <v>7284</v>
      </c>
    </row>
    <row r="1859" spans="1:8" hidden="1" x14ac:dyDescent="0.3">
      <c r="A1859" t="s">
        <v>721</v>
      </c>
      <c r="B1859" t="s">
        <v>243</v>
      </c>
      <c r="C1859" t="s">
        <v>376</v>
      </c>
      <c r="D1859" t="s">
        <v>3395</v>
      </c>
      <c r="E1859" t="s">
        <v>3386</v>
      </c>
      <c r="G1859">
        <v>7384.78</v>
      </c>
      <c r="H1859">
        <v>-5943.8</v>
      </c>
    </row>
    <row r="1860" spans="1:8" hidden="1" x14ac:dyDescent="0.3">
      <c r="A1860" t="s">
        <v>721</v>
      </c>
      <c r="B1860" t="s">
        <v>243</v>
      </c>
      <c r="C1860" t="s">
        <v>291</v>
      </c>
      <c r="D1860" t="s">
        <v>3396</v>
      </c>
      <c r="E1860" t="s">
        <v>3386</v>
      </c>
      <c r="G1860">
        <v>10802.27</v>
      </c>
      <c r="H1860">
        <v>20056.740000000002</v>
      </c>
    </row>
    <row r="1861" spans="1:8" hidden="1" x14ac:dyDescent="0.3">
      <c r="A1861" t="s">
        <v>721</v>
      </c>
      <c r="B1861" t="s">
        <v>243</v>
      </c>
      <c r="C1861" t="s">
        <v>383</v>
      </c>
      <c r="D1861" t="s">
        <v>3397</v>
      </c>
      <c r="E1861" t="s">
        <v>3386</v>
      </c>
      <c r="G1861">
        <v>2536.25</v>
      </c>
      <c r="H1861">
        <v>4653.9399999999996</v>
      </c>
    </row>
    <row r="1862" spans="1:8" hidden="1" x14ac:dyDescent="0.3">
      <c r="A1862" t="s">
        <v>721</v>
      </c>
      <c r="B1862" t="s">
        <v>243</v>
      </c>
      <c r="C1862" t="s">
        <v>293</v>
      </c>
      <c r="D1862" t="s">
        <v>3398</v>
      </c>
      <c r="E1862" t="s">
        <v>3386</v>
      </c>
      <c r="F1862">
        <v>4289.5</v>
      </c>
      <c r="G1862">
        <v>5329.26</v>
      </c>
      <c r="H1862">
        <v>2400.91</v>
      </c>
    </row>
    <row r="1863" spans="1:8" hidden="1" x14ac:dyDescent="0.3">
      <c r="A1863" t="s">
        <v>721</v>
      </c>
      <c r="B1863" t="s">
        <v>243</v>
      </c>
      <c r="C1863" t="s">
        <v>294</v>
      </c>
      <c r="D1863" t="s">
        <v>3399</v>
      </c>
      <c r="E1863" t="s">
        <v>3386</v>
      </c>
      <c r="F1863">
        <v>17088.62</v>
      </c>
    </row>
    <row r="1864" spans="1:8" hidden="1" x14ac:dyDescent="0.3">
      <c r="A1864" t="s">
        <v>721</v>
      </c>
      <c r="B1864" t="s">
        <v>243</v>
      </c>
      <c r="C1864" t="s">
        <v>20</v>
      </c>
      <c r="D1864" t="s">
        <v>692</v>
      </c>
      <c r="E1864" t="s">
        <v>3386</v>
      </c>
      <c r="F1864">
        <v>0</v>
      </c>
      <c r="G1864">
        <v>0</v>
      </c>
      <c r="H1864">
        <v>0</v>
      </c>
    </row>
    <row r="1865" spans="1:8" hidden="1" x14ac:dyDescent="0.3">
      <c r="A1865" t="s">
        <v>721</v>
      </c>
      <c r="B1865" t="s">
        <v>243</v>
      </c>
      <c r="C1865" t="s">
        <v>346</v>
      </c>
      <c r="D1865" t="s">
        <v>3400</v>
      </c>
      <c r="E1865" t="s">
        <v>3401</v>
      </c>
      <c r="H1865">
        <v>205.42</v>
      </c>
    </row>
    <row r="1866" spans="1:8" hidden="1" x14ac:dyDescent="0.3">
      <c r="A1866" t="s">
        <v>721</v>
      </c>
      <c r="B1866" t="s">
        <v>243</v>
      </c>
      <c r="C1866" t="s">
        <v>158</v>
      </c>
      <c r="D1866" t="s">
        <v>3402</v>
      </c>
      <c r="E1866" t="s">
        <v>3403</v>
      </c>
      <c r="F1866">
        <v>165</v>
      </c>
      <c r="H1866">
        <v>175</v>
      </c>
    </row>
    <row r="1867" spans="1:8" hidden="1" x14ac:dyDescent="0.3">
      <c r="A1867" t="s">
        <v>721</v>
      </c>
      <c r="B1867" t="s">
        <v>243</v>
      </c>
      <c r="C1867" t="s">
        <v>295</v>
      </c>
      <c r="D1867" t="s">
        <v>3404</v>
      </c>
      <c r="E1867" t="s">
        <v>3403</v>
      </c>
      <c r="F1867">
        <v>1125</v>
      </c>
      <c r="G1867">
        <v>1125</v>
      </c>
      <c r="H1867">
        <v>850</v>
      </c>
    </row>
    <row r="1868" spans="1:8" hidden="1" x14ac:dyDescent="0.3">
      <c r="A1868" t="s">
        <v>721</v>
      </c>
      <c r="B1868" t="s">
        <v>243</v>
      </c>
      <c r="C1868" t="s">
        <v>385</v>
      </c>
      <c r="D1868" t="s">
        <v>3405</v>
      </c>
      <c r="E1868" t="s">
        <v>3403</v>
      </c>
      <c r="H1868">
        <v>1090</v>
      </c>
    </row>
    <row r="1869" spans="1:8" hidden="1" x14ac:dyDescent="0.3">
      <c r="A1869" t="s">
        <v>721</v>
      </c>
      <c r="B1869" t="s">
        <v>243</v>
      </c>
      <c r="C1869" t="s">
        <v>24</v>
      </c>
      <c r="D1869" t="s">
        <v>3406</v>
      </c>
      <c r="E1869" t="s">
        <v>3403</v>
      </c>
      <c r="F1869">
        <v>400.55</v>
      </c>
      <c r="G1869">
        <v>378.93</v>
      </c>
      <c r="H1869">
        <v>95.43</v>
      </c>
    </row>
    <row r="1870" spans="1:8" hidden="1" x14ac:dyDescent="0.3">
      <c r="A1870" t="s">
        <v>721</v>
      </c>
      <c r="B1870" t="s">
        <v>243</v>
      </c>
      <c r="C1870" t="s">
        <v>298</v>
      </c>
      <c r="D1870" t="s">
        <v>3407</v>
      </c>
      <c r="E1870" t="s">
        <v>3403</v>
      </c>
      <c r="F1870">
        <v>491</v>
      </c>
    </row>
    <row r="1871" spans="1:8" hidden="1" x14ac:dyDescent="0.3">
      <c r="A1871" t="s">
        <v>721</v>
      </c>
      <c r="B1871" t="s">
        <v>243</v>
      </c>
      <c r="C1871" t="s">
        <v>306</v>
      </c>
      <c r="D1871" t="s">
        <v>3408</v>
      </c>
      <c r="E1871" t="s">
        <v>3403</v>
      </c>
      <c r="G1871">
        <v>2510.16</v>
      </c>
    </row>
    <row r="1872" spans="1:8" hidden="1" x14ac:dyDescent="0.3">
      <c r="A1872" t="s">
        <v>721</v>
      </c>
      <c r="B1872" t="s">
        <v>243</v>
      </c>
      <c r="C1872" t="s">
        <v>112</v>
      </c>
      <c r="D1872" t="s">
        <v>693</v>
      </c>
      <c r="E1872" t="s">
        <v>3403</v>
      </c>
      <c r="F1872">
        <v>8045.48</v>
      </c>
      <c r="G1872">
        <v>5420</v>
      </c>
      <c r="H1872">
        <v>5025</v>
      </c>
    </row>
    <row r="1873" spans="1:8" hidden="1" x14ac:dyDescent="0.3">
      <c r="A1873" t="s">
        <v>721</v>
      </c>
      <c r="B1873" t="s">
        <v>243</v>
      </c>
      <c r="C1873" t="s">
        <v>28</v>
      </c>
      <c r="D1873" t="s">
        <v>694</v>
      </c>
      <c r="E1873" t="s">
        <v>3403</v>
      </c>
      <c r="F1873">
        <v>0</v>
      </c>
      <c r="G1873">
        <v>0</v>
      </c>
      <c r="H1873">
        <v>0</v>
      </c>
    </row>
    <row r="1874" spans="1:8" hidden="1" x14ac:dyDescent="0.3">
      <c r="A1874" t="s">
        <v>721</v>
      </c>
      <c r="B1874" t="s">
        <v>249</v>
      </c>
      <c r="C1874" t="s">
        <v>203</v>
      </c>
      <c r="D1874" t="s">
        <v>3409</v>
      </c>
      <c r="E1874" t="s">
        <v>3410</v>
      </c>
      <c r="F1874">
        <v>2623.07</v>
      </c>
      <c r="G1874">
        <v>3335.56</v>
      </c>
      <c r="H1874">
        <v>3634.09</v>
      </c>
    </row>
    <row r="1875" spans="1:8" hidden="1" x14ac:dyDescent="0.3">
      <c r="A1875" t="s">
        <v>721</v>
      </c>
      <c r="B1875" t="s">
        <v>249</v>
      </c>
      <c r="C1875" t="s">
        <v>266</v>
      </c>
      <c r="D1875" t="s">
        <v>3411</v>
      </c>
      <c r="E1875" t="s">
        <v>3410</v>
      </c>
      <c r="F1875">
        <v>14.99</v>
      </c>
      <c r="H1875">
        <v>51.63</v>
      </c>
    </row>
    <row r="1876" spans="1:8" hidden="1" x14ac:dyDescent="0.3">
      <c r="A1876" t="s">
        <v>721</v>
      </c>
      <c r="B1876" t="s">
        <v>249</v>
      </c>
      <c r="C1876" t="s">
        <v>205</v>
      </c>
      <c r="D1876" t="s">
        <v>3412</v>
      </c>
      <c r="E1876" t="s">
        <v>3410</v>
      </c>
      <c r="F1876">
        <v>15283</v>
      </c>
      <c r="G1876">
        <v>20553</v>
      </c>
      <c r="H1876">
        <v>21080</v>
      </c>
    </row>
    <row r="1877" spans="1:8" hidden="1" x14ac:dyDescent="0.3">
      <c r="A1877" t="s">
        <v>721</v>
      </c>
      <c r="B1877" t="s">
        <v>249</v>
      </c>
      <c r="C1877" t="s">
        <v>206</v>
      </c>
      <c r="D1877" t="s">
        <v>3413</v>
      </c>
      <c r="E1877" t="s">
        <v>3410</v>
      </c>
      <c r="F1877">
        <v>40.239999999999995</v>
      </c>
      <c r="G1877">
        <v>52.92</v>
      </c>
      <c r="H1877">
        <v>222.54</v>
      </c>
    </row>
    <row r="1878" spans="1:8" hidden="1" x14ac:dyDescent="0.3">
      <c r="A1878" t="s">
        <v>721</v>
      </c>
      <c r="B1878" t="s">
        <v>249</v>
      </c>
      <c r="C1878" t="s">
        <v>207</v>
      </c>
      <c r="D1878" t="s">
        <v>3414</v>
      </c>
      <c r="E1878" t="s">
        <v>3410</v>
      </c>
      <c r="F1878">
        <v>613.41</v>
      </c>
      <c r="G1878">
        <v>780.06</v>
      </c>
      <c r="H1878">
        <v>849.92</v>
      </c>
    </row>
    <row r="1879" spans="1:8" hidden="1" x14ac:dyDescent="0.3">
      <c r="A1879" t="s">
        <v>721</v>
      </c>
      <c r="B1879" t="s">
        <v>249</v>
      </c>
      <c r="C1879" t="s">
        <v>208</v>
      </c>
      <c r="D1879" t="s">
        <v>3415</v>
      </c>
      <c r="E1879" t="s">
        <v>3410</v>
      </c>
      <c r="F1879">
        <v>148.13</v>
      </c>
      <c r="G1879">
        <v>250.49</v>
      </c>
      <c r="H1879">
        <v>155.5</v>
      </c>
    </row>
    <row r="1880" spans="1:8" hidden="1" x14ac:dyDescent="0.3">
      <c r="A1880" t="s">
        <v>721</v>
      </c>
      <c r="B1880" t="s">
        <v>249</v>
      </c>
      <c r="C1880" t="s">
        <v>267</v>
      </c>
      <c r="D1880" t="s">
        <v>3416</v>
      </c>
      <c r="E1880" t="s">
        <v>3410</v>
      </c>
      <c r="F1880">
        <v>3779.38</v>
      </c>
      <c r="G1880">
        <v>4234.62</v>
      </c>
      <c r="H1880">
        <v>5010.8599999999997</v>
      </c>
    </row>
    <row r="1881" spans="1:8" hidden="1" x14ac:dyDescent="0.3">
      <c r="A1881" t="s">
        <v>721</v>
      </c>
      <c r="B1881" t="s">
        <v>249</v>
      </c>
      <c r="C1881" t="s">
        <v>268</v>
      </c>
      <c r="D1881" t="s">
        <v>3417</v>
      </c>
      <c r="E1881" t="s">
        <v>3410</v>
      </c>
      <c r="F1881">
        <v>783.76</v>
      </c>
      <c r="G1881">
        <v>1714.91</v>
      </c>
      <c r="H1881">
        <v>1618.25</v>
      </c>
    </row>
    <row r="1882" spans="1:8" hidden="1" x14ac:dyDescent="0.3">
      <c r="A1882" t="s">
        <v>721</v>
      </c>
      <c r="B1882" t="s">
        <v>249</v>
      </c>
      <c r="C1882" t="s">
        <v>269</v>
      </c>
      <c r="D1882" t="s">
        <v>3418</v>
      </c>
      <c r="E1882" t="s">
        <v>3410</v>
      </c>
      <c r="F1882">
        <v>81</v>
      </c>
      <c r="G1882">
        <v>177.23</v>
      </c>
      <c r="H1882">
        <v>167.24</v>
      </c>
    </row>
    <row r="1883" spans="1:8" x14ac:dyDescent="0.3">
      <c r="A1883" t="s">
        <v>721</v>
      </c>
      <c r="B1883" t="s">
        <v>249</v>
      </c>
      <c r="C1883" t="s">
        <v>73</v>
      </c>
      <c r="D1883" t="s">
        <v>3419</v>
      </c>
      <c r="E1883" t="s">
        <v>3410</v>
      </c>
      <c r="F1883">
        <v>0</v>
      </c>
    </row>
    <row r="1884" spans="1:8" hidden="1" x14ac:dyDescent="0.3">
      <c r="A1884" t="s">
        <v>721</v>
      </c>
      <c r="B1884" t="s">
        <v>249</v>
      </c>
      <c r="C1884" t="s">
        <v>114</v>
      </c>
      <c r="D1884" t="s">
        <v>699</v>
      </c>
      <c r="E1884" t="s">
        <v>3420</v>
      </c>
      <c r="F1884">
        <v>9420.01</v>
      </c>
      <c r="G1884">
        <v>8604.2000000000007</v>
      </c>
      <c r="H1884">
        <v>10210</v>
      </c>
    </row>
    <row r="1885" spans="1:8" hidden="1" x14ac:dyDescent="0.3">
      <c r="A1885" t="s">
        <v>721</v>
      </c>
      <c r="B1885" t="s">
        <v>249</v>
      </c>
      <c r="C1885" t="s">
        <v>379</v>
      </c>
      <c r="D1885" t="s">
        <v>3421</v>
      </c>
      <c r="E1885" t="s">
        <v>3420</v>
      </c>
      <c r="F1885">
        <v>4708.7</v>
      </c>
      <c r="G1885">
        <v>5751</v>
      </c>
      <c r="H1885">
        <v>441.41</v>
      </c>
    </row>
    <row r="1886" spans="1:8" hidden="1" x14ac:dyDescent="0.3">
      <c r="A1886" t="s">
        <v>721</v>
      </c>
      <c r="B1886" t="s">
        <v>249</v>
      </c>
      <c r="C1886" t="s">
        <v>270</v>
      </c>
      <c r="D1886" t="s">
        <v>3422</v>
      </c>
      <c r="E1886" t="s">
        <v>3420</v>
      </c>
      <c r="G1886">
        <v>41.02</v>
      </c>
    </row>
    <row r="1887" spans="1:8" hidden="1" x14ac:dyDescent="0.3">
      <c r="A1887" t="s">
        <v>721</v>
      </c>
      <c r="B1887" t="s">
        <v>249</v>
      </c>
      <c r="C1887" t="s">
        <v>356</v>
      </c>
      <c r="D1887" t="s">
        <v>3423</v>
      </c>
      <c r="E1887" t="s">
        <v>3424</v>
      </c>
      <c r="F1887">
        <v>4221.71</v>
      </c>
      <c r="G1887">
        <v>1558.24</v>
      </c>
      <c r="H1887">
        <v>1075.3699999999999</v>
      </c>
    </row>
    <row r="1888" spans="1:8" hidden="1" x14ac:dyDescent="0.3">
      <c r="A1888" t="s">
        <v>721</v>
      </c>
      <c r="B1888" t="s">
        <v>249</v>
      </c>
      <c r="C1888" t="s">
        <v>271</v>
      </c>
      <c r="D1888" t="s">
        <v>3425</v>
      </c>
      <c r="E1888" t="s">
        <v>3424</v>
      </c>
      <c r="F1888">
        <v>3555.46</v>
      </c>
      <c r="G1888">
        <v>750.11</v>
      </c>
      <c r="H1888">
        <v>-6.13</v>
      </c>
    </row>
    <row r="1889" spans="1:8" hidden="1" x14ac:dyDescent="0.3">
      <c r="A1889" t="s">
        <v>721</v>
      </c>
      <c r="B1889" t="s">
        <v>249</v>
      </c>
      <c r="C1889" t="s">
        <v>332</v>
      </c>
      <c r="D1889" t="s">
        <v>3426</v>
      </c>
      <c r="E1889" t="s">
        <v>3424</v>
      </c>
      <c r="G1889">
        <v>321.22000000000003</v>
      </c>
      <c r="H1889">
        <v>283.87</v>
      </c>
    </row>
    <row r="1890" spans="1:8" hidden="1" x14ac:dyDescent="0.3">
      <c r="A1890" t="s">
        <v>721</v>
      </c>
      <c r="B1890" t="s">
        <v>249</v>
      </c>
      <c r="C1890" t="s">
        <v>333</v>
      </c>
      <c r="D1890" t="s">
        <v>3427</v>
      </c>
      <c r="E1890" t="s">
        <v>3424</v>
      </c>
      <c r="F1890">
        <v>13.37</v>
      </c>
    </row>
    <row r="1891" spans="1:8" hidden="1" x14ac:dyDescent="0.3">
      <c r="A1891" t="s">
        <v>721</v>
      </c>
      <c r="B1891" t="s">
        <v>249</v>
      </c>
      <c r="C1891" t="s">
        <v>275</v>
      </c>
      <c r="D1891" t="s">
        <v>3428</v>
      </c>
      <c r="E1891" t="s">
        <v>3424</v>
      </c>
      <c r="F1891">
        <v>111.42</v>
      </c>
      <c r="G1891">
        <v>60.79</v>
      </c>
      <c r="H1891">
        <v>20.98</v>
      </c>
    </row>
    <row r="1892" spans="1:8" hidden="1" x14ac:dyDescent="0.3">
      <c r="A1892" t="s">
        <v>721</v>
      </c>
      <c r="B1892" t="s">
        <v>249</v>
      </c>
      <c r="C1892" t="s">
        <v>276</v>
      </c>
      <c r="D1892" t="s">
        <v>3429</v>
      </c>
      <c r="E1892" t="s">
        <v>3424</v>
      </c>
      <c r="F1892">
        <v>1354.14</v>
      </c>
      <c r="G1892">
        <v>41.99</v>
      </c>
    </row>
    <row r="1893" spans="1:8" hidden="1" x14ac:dyDescent="0.3">
      <c r="A1893" t="s">
        <v>721</v>
      </c>
      <c r="B1893" t="s">
        <v>249</v>
      </c>
      <c r="C1893" t="s">
        <v>310</v>
      </c>
      <c r="D1893" t="s">
        <v>3430</v>
      </c>
      <c r="E1893" t="s">
        <v>3424</v>
      </c>
      <c r="F1893">
        <v>83.06</v>
      </c>
      <c r="G1893">
        <v>2250</v>
      </c>
    </row>
    <row r="1894" spans="1:8" hidden="1" x14ac:dyDescent="0.3">
      <c r="A1894" t="s">
        <v>721</v>
      </c>
      <c r="B1894" t="s">
        <v>249</v>
      </c>
      <c r="C1894" t="s">
        <v>277</v>
      </c>
      <c r="D1894" t="s">
        <v>3431</v>
      </c>
      <c r="E1894" t="s">
        <v>3424</v>
      </c>
      <c r="F1894">
        <v>78.010000000000005</v>
      </c>
      <c r="G1894">
        <v>119.71</v>
      </c>
      <c r="H1894">
        <v>336.78</v>
      </c>
    </row>
    <row r="1895" spans="1:8" hidden="1" x14ac:dyDescent="0.3">
      <c r="A1895" t="s">
        <v>721</v>
      </c>
      <c r="B1895" t="s">
        <v>249</v>
      </c>
      <c r="C1895" t="s">
        <v>364</v>
      </c>
      <c r="D1895" t="s">
        <v>3432</v>
      </c>
      <c r="E1895" t="s">
        <v>3424</v>
      </c>
      <c r="F1895">
        <v>76.5</v>
      </c>
    </row>
    <row r="1896" spans="1:8" hidden="1" x14ac:dyDescent="0.3">
      <c r="A1896" t="s">
        <v>721</v>
      </c>
      <c r="B1896" t="s">
        <v>249</v>
      </c>
      <c r="C1896" t="s">
        <v>360</v>
      </c>
      <c r="D1896" t="s">
        <v>3433</v>
      </c>
      <c r="E1896" t="s">
        <v>3424</v>
      </c>
      <c r="F1896">
        <v>984.08</v>
      </c>
      <c r="G1896">
        <v>297.61</v>
      </c>
      <c r="H1896">
        <v>1119.1199999999999</v>
      </c>
    </row>
    <row r="1897" spans="1:8" hidden="1" x14ac:dyDescent="0.3">
      <c r="A1897" t="s">
        <v>721</v>
      </c>
      <c r="B1897" t="s">
        <v>249</v>
      </c>
      <c r="C1897" t="s">
        <v>16</v>
      </c>
      <c r="D1897" t="s">
        <v>700</v>
      </c>
      <c r="E1897" t="s">
        <v>3424</v>
      </c>
      <c r="F1897">
        <v>0</v>
      </c>
      <c r="G1897">
        <v>0</v>
      </c>
      <c r="H1897">
        <v>0</v>
      </c>
    </row>
    <row r="1898" spans="1:8" hidden="1" x14ac:dyDescent="0.3">
      <c r="A1898" t="s">
        <v>721</v>
      </c>
      <c r="B1898" t="s">
        <v>249</v>
      </c>
      <c r="C1898" t="s">
        <v>361</v>
      </c>
      <c r="D1898" t="s">
        <v>3434</v>
      </c>
      <c r="E1898" t="s">
        <v>3435</v>
      </c>
      <c r="F1898">
        <v>0.16</v>
      </c>
    </row>
    <row r="1899" spans="1:8" hidden="1" x14ac:dyDescent="0.3">
      <c r="A1899" t="s">
        <v>721</v>
      </c>
      <c r="B1899" t="s">
        <v>249</v>
      </c>
      <c r="C1899" t="s">
        <v>222</v>
      </c>
      <c r="D1899" t="s">
        <v>3436</v>
      </c>
      <c r="E1899" t="s">
        <v>3435</v>
      </c>
      <c r="F1899">
        <v>231.62</v>
      </c>
      <c r="G1899">
        <v>337.74</v>
      </c>
      <c r="H1899">
        <v>172.87</v>
      </c>
    </row>
    <row r="1900" spans="1:8" hidden="1" x14ac:dyDescent="0.3">
      <c r="A1900" t="s">
        <v>721</v>
      </c>
      <c r="B1900" t="s">
        <v>249</v>
      </c>
      <c r="C1900" t="s">
        <v>313</v>
      </c>
      <c r="D1900" t="s">
        <v>3437</v>
      </c>
      <c r="E1900" t="s">
        <v>3435</v>
      </c>
      <c r="F1900">
        <v>1850.6</v>
      </c>
      <c r="G1900">
        <v>837.1</v>
      </c>
      <c r="H1900">
        <v>-292.37</v>
      </c>
    </row>
    <row r="1901" spans="1:8" hidden="1" x14ac:dyDescent="0.3">
      <c r="A1901" t="s">
        <v>721</v>
      </c>
      <c r="B1901" t="s">
        <v>249</v>
      </c>
      <c r="C1901" t="s">
        <v>18</v>
      </c>
      <c r="D1901" t="s">
        <v>701</v>
      </c>
      <c r="E1901" t="s">
        <v>3435</v>
      </c>
      <c r="F1901">
        <v>0</v>
      </c>
      <c r="G1901">
        <v>0</v>
      </c>
      <c r="H1901">
        <v>0</v>
      </c>
    </row>
    <row r="1902" spans="1:8" hidden="1" x14ac:dyDescent="0.3">
      <c r="A1902" t="s">
        <v>721</v>
      </c>
      <c r="B1902" t="s">
        <v>249</v>
      </c>
      <c r="C1902" t="s">
        <v>54</v>
      </c>
      <c r="D1902" t="s">
        <v>3438</v>
      </c>
      <c r="E1902" t="s">
        <v>3435</v>
      </c>
      <c r="F1902">
        <v>384</v>
      </c>
      <c r="G1902">
        <v>396</v>
      </c>
      <c r="H1902">
        <v>363</v>
      </c>
    </row>
    <row r="1903" spans="1:8" hidden="1" x14ac:dyDescent="0.3">
      <c r="A1903" t="s">
        <v>721</v>
      </c>
      <c r="B1903" t="s">
        <v>249</v>
      </c>
      <c r="C1903" t="s">
        <v>337</v>
      </c>
      <c r="D1903" t="s">
        <v>3439</v>
      </c>
      <c r="E1903" t="s">
        <v>3435</v>
      </c>
      <c r="F1903">
        <v>4.96</v>
      </c>
    </row>
    <row r="1904" spans="1:8" hidden="1" x14ac:dyDescent="0.3">
      <c r="A1904" t="s">
        <v>721</v>
      </c>
      <c r="B1904" t="s">
        <v>249</v>
      </c>
      <c r="C1904" t="s">
        <v>281</v>
      </c>
      <c r="D1904" t="s">
        <v>3440</v>
      </c>
      <c r="E1904" t="s">
        <v>3441</v>
      </c>
      <c r="F1904">
        <v>891.11</v>
      </c>
      <c r="G1904">
        <v>268.88</v>
      </c>
    </row>
    <row r="1905" spans="1:8" hidden="1" x14ac:dyDescent="0.3">
      <c r="A1905" t="s">
        <v>721</v>
      </c>
      <c r="B1905" t="s">
        <v>249</v>
      </c>
      <c r="C1905" t="s">
        <v>282</v>
      </c>
      <c r="D1905" t="s">
        <v>3442</v>
      </c>
      <c r="E1905" t="s">
        <v>3441</v>
      </c>
      <c r="F1905">
        <v>2433.19</v>
      </c>
      <c r="G1905">
        <v>3928.87</v>
      </c>
      <c r="H1905">
        <v>2631.95</v>
      </c>
    </row>
    <row r="1906" spans="1:8" hidden="1" x14ac:dyDescent="0.3">
      <c r="A1906" t="s">
        <v>721</v>
      </c>
      <c r="B1906" t="s">
        <v>249</v>
      </c>
      <c r="C1906" t="s">
        <v>283</v>
      </c>
      <c r="D1906" t="s">
        <v>3443</v>
      </c>
      <c r="E1906" t="s">
        <v>3441</v>
      </c>
      <c r="F1906">
        <v>131</v>
      </c>
      <c r="G1906">
        <v>12</v>
      </c>
      <c r="H1906">
        <v>37.5</v>
      </c>
    </row>
    <row r="1907" spans="1:8" hidden="1" x14ac:dyDescent="0.3">
      <c r="A1907" t="s">
        <v>721</v>
      </c>
      <c r="B1907" t="s">
        <v>249</v>
      </c>
      <c r="C1907" t="s">
        <v>284</v>
      </c>
      <c r="D1907" t="s">
        <v>3444</v>
      </c>
      <c r="E1907" t="s">
        <v>3441</v>
      </c>
      <c r="F1907">
        <v>1184.47</v>
      </c>
      <c r="G1907">
        <v>778.9</v>
      </c>
      <c r="H1907">
        <v>405.25</v>
      </c>
    </row>
    <row r="1908" spans="1:8" hidden="1" x14ac:dyDescent="0.3">
      <c r="A1908" t="s">
        <v>721</v>
      </c>
      <c r="B1908" t="s">
        <v>249</v>
      </c>
      <c r="C1908" t="s">
        <v>359</v>
      </c>
      <c r="D1908" t="s">
        <v>3445</v>
      </c>
      <c r="E1908" t="s">
        <v>3441</v>
      </c>
      <c r="F1908">
        <v>-43.11</v>
      </c>
    </row>
    <row r="1909" spans="1:8" hidden="1" x14ac:dyDescent="0.3">
      <c r="A1909" t="s">
        <v>721</v>
      </c>
      <c r="B1909" t="s">
        <v>249</v>
      </c>
      <c r="C1909" t="s">
        <v>285</v>
      </c>
      <c r="D1909" t="s">
        <v>3446</v>
      </c>
      <c r="E1909" t="s">
        <v>3441</v>
      </c>
      <c r="G1909">
        <v>259.89</v>
      </c>
    </row>
    <row r="1910" spans="1:8" hidden="1" x14ac:dyDescent="0.3">
      <c r="A1910" t="s">
        <v>721</v>
      </c>
      <c r="B1910" t="s">
        <v>249</v>
      </c>
      <c r="C1910" t="s">
        <v>286</v>
      </c>
      <c r="D1910" t="s">
        <v>3447</v>
      </c>
      <c r="E1910" t="s">
        <v>3441</v>
      </c>
      <c r="F1910">
        <v>1546.98</v>
      </c>
      <c r="G1910">
        <v>2917.69</v>
      </c>
      <c r="H1910">
        <v>912</v>
      </c>
    </row>
    <row r="1911" spans="1:8" hidden="1" x14ac:dyDescent="0.3">
      <c r="A1911" t="s">
        <v>721</v>
      </c>
      <c r="B1911" t="s">
        <v>249</v>
      </c>
      <c r="C1911" t="s">
        <v>287</v>
      </c>
      <c r="D1911" t="s">
        <v>3448</v>
      </c>
      <c r="E1911" t="s">
        <v>3441</v>
      </c>
      <c r="F1911">
        <v>56</v>
      </c>
      <c r="G1911">
        <v>598</v>
      </c>
      <c r="H1911">
        <v>400</v>
      </c>
    </row>
    <row r="1912" spans="1:8" hidden="1" x14ac:dyDescent="0.3">
      <c r="A1912" t="s">
        <v>721</v>
      </c>
      <c r="B1912" t="s">
        <v>249</v>
      </c>
      <c r="C1912" t="s">
        <v>288</v>
      </c>
      <c r="D1912" t="s">
        <v>3449</v>
      </c>
      <c r="E1912" t="s">
        <v>3441</v>
      </c>
      <c r="G1912">
        <v>23</v>
      </c>
    </row>
    <row r="1913" spans="1:8" hidden="1" x14ac:dyDescent="0.3">
      <c r="A1913" t="s">
        <v>721</v>
      </c>
      <c r="B1913" t="s">
        <v>249</v>
      </c>
      <c r="C1913" t="s">
        <v>289</v>
      </c>
      <c r="D1913" t="s">
        <v>3450</v>
      </c>
      <c r="E1913" t="s">
        <v>3441</v>
      </c>
      <c r="F1913">
        <v>323.7</v>
      </c>
      <c r="G1913">
        <v>1749.97</v>
      </c>
      <c r="H1913">
        <v>218.16</v>
      </c>
    </row>
    <row r="1914" spans="1:8" hidden="1" x14ac:dyDescent="0.3">
      <c r="A1914" t="s">
        <v>721</v>
      </c>
      <c r="B1914" t="s">
        <v>249</v>
      </c>
      <c r="C1914" t="s">
        <v>321</v>
      </c>
      <c r="D1914" t="s">
        <v>3451</v>
      </c>
      <c r="E1914" t="s">
        <v>3441</v>
      </c>
      <c r="F1914">
        <v>235.82</v>
      </c>
      <c r="G1914">
        <v>2556.85</v>
      </c>
      <c r="H1914">
        <v>1936.63</v>
      </c>
    </row>
    <row r="1915" spans="1:8" hidden="1" x14ac:dyDescent="0.3">
      <c r="A1915" t="s">
        <v>721</v>
      </c>
      <c r="B1915" t="s">
        <v>249</v>
      </c>
      <c r="C1915" t="s">
        <v>375</v>
      </c>
      <c r="D1915" t="s">
        <v>3452</v>
      </c>
      <c r="E1915" t="s">
        <v>3441</v>
      </c>
      <c r="G1915">
        <v>5542.91</v>
      </c>
      <c r="H1915">
        <v>2850.98</v>
      </c>
    </row>
    <row r="1916" spans="1:8" hidden="1" x14ac:dyDescent="0.3">
      <c r="A1916" t="s">
        <v>721</v>
      </c>
      <c r="B1916" t="s">
        <v>249</v>
      </c>
      <c r="C1916" t="s">
        <v>376</v>
      </c>
      <c r="D1916" t="s">
        <v>3453</v>
      </c>
      <c r="E1916" t="s">
        <v>3441</v>
      </c>
      <c r="G1916">
        <v>2944.55</v>
      </c>
      <c r="H1916">
        <v>14263.21</v>
      </c>
    </row>
    <row r="1917" spans="1:8" hidden="1" x14ac:dyDescent="0.3">
      <c r="A1917" t="s">
        <v>721</v>
      </c>
      <c r="B1917" t="s">
        <v>249</v>
      </c>
      <c r="C1917" t="s">
        <v>291</v>
      </c>
      <c r="D1917" t="s">
        <v>3454</v>
      </c>
      <c r="E1917" t="s">
        <v>3441</v>
      </c>
      <c r="G1917">
        <v>8105.42</v>
      </c>
      <c r="H1917">
        <v>10172.91</v>
      </c>
    </row>
    <row r="1918" spans="1:8" hidden="1" x14ac:dyDescent="0.3">
      <c r="A1918" t="s">
        <v>721</v>
      </c>
      <c r="B1918" t="s">
        <v>249</v>
      </c>
      <c r="C1918" t="s">
        <v>383</v>
      </c>
      <c r="D1918" t="s">
        <v>3455</v>
      </c>
      <c r="E1918" t="s">
        <v>3441</v>
      </c>
      <c r="G1918">
        <v>4581.1899999999996</v>
      </c>
      <c r="H1918">
        <v>9396.56</v>
      </c>
    </row>
    <row r="1919" spans="1:8" hidden="1" x14ac:dyDescent="0.3">
      <c r="A1919" t="s">
        <v>721</v>
      </c>
      <c r="B1919" t="s">
        <v>249</v>
      </c>
      <c r="C1919" t="s">
        <v>293</v>
      </c>
      <c r="D1919" t="s">
        <v>3456</v>
      </c>
      <c r="E1919" t="s">
        <v>3441</v>
      </c>
      <c r="F1919">
        <v>13455.69</v>
      </c>
      <c r="G1919">
        <v>6556.8</v>
      </c>
      <c r="H1919">
        <v>3850.24</v>
      </c>
    </row>
    <row r="1920" spans="1:8" hidden="1" x14ac:dyDescent="0.3">
      <c r="A1920" t="s">
        <v>721</v>
      </c>
      <c r="B1920" t="s">
        <v>249</v>
      </c>
      <c r="C1920" t="s">
        <v>294</v>
      </c>
      <c r="D1920" t="s">
        <v>3457</v>
      </c>
      <c r="E1920" t="s">
        <v>3441</v>
      </c>
      <c r="F1920">
        <v>582.41</v>
      </c>
    </row>
    <row r="1921" spans="1:8" hidden="1" x14ac:dyDescent="0.3">
      <c r="A1921" t="s">
        <v>721</v>
      </c>
      <c r="B1921" t="s">
        <v>249</v>
      </c>
      <c r="C1921" t="s">
        <v>20</v>
      </c>
      <c r="D1921" t="s">
        <v>702</v>
      </c>
      <c r="E1921" t="s">
        <v>3441</v>
      </c>
      <c r="F1921">
        <v>0</v>
      </c>
      <c r="G1921">
        <v>0</v>
      </c>
      <c r="H1921">
        <v>0</v>
      </c>
    </row>
    <row r="1922" spans="1:8" hidden="1" x14ac:dyDescent="0.3">
      <c r="A1922" t="s">
        <v>721</v>
      </c>
      <c r="B1922" t="s">
        <v>249</v>
      </c>
      <c r="C1922" t="s">
        <v>346</v>
      </c>
      <c r="D1922" t="s">
        <v>3458</v>
      </c>
      <c r="E1922" t="s">
        <v>3459</v>
      </c>
      <c r="H1922">
        <v>370.24</v>
      </c>
    </row>
    <row r="1923" spans="1:8" hidden="1" x14ac:dyDescent="0.3">
      <c r="A1923" t="s">
        <v>721</v>
      </c>
      <c r="B1923" t="s">
        <v>249</v>
      </c>
      <c r="C1923" t="s">
        <v>158</v>
      </c>
      <c r="D1923" t="s">
        <v>3460</v>
      </c>
      <c r="E1923" t="s">
        <v>3461</v>
      </c>
      <c r="F1923">
        <v>200</v>
      </c>
      <c r="G1923">
        <v>170</v>
      </c>
      <c r="H1923">
        <v>100</v>
      </c>
    </row>
    <row r="1924" spans="1:8" hidden="1" x14ac:dyDescent="0.3">
      <c r="A1924" t="s">
        <v>721</v>
      </c>
      <c r="B1924" t="s">
        <v>249</v>
      </c>
      <c r="C1924" t="s">
        <v>295</v>
      </c>
      <c r="D1924" t="s">
        <v>3462</v>
      </c>
      <c r="E1924" t="s">
        <v>3461</v>
      </c>
      <c r="F1924">
        <v>152.49</v>
      </c>
      <c r="G1924">
        <v>1172.44</v>
      </c>
      <c r="H1924">
        <v>233.98</v>
      </c>
    </row>
    <row r="1925" spans="1:8" hidden="1" x14ac:dyDescent="0.3">
      <c r="A1925" t="s">
        <v>721</v>
      </c>
      <c r="B1925" t="s">
        <v>249</v>
      </c>
      <c r="C1925" t="s">
        <v>385</v>
      </c>
      <c r="D1925" t="s">
        <v>3463</v>
      </c>
      <c r="E1925" t="s">
        <v>3461</v>
      </c>
      <c r="F1925">
        <v>0</v>
      </c>
      <c r="G1925">
        <v>1190</v>
      </c>
      <c r="H1925">
        <v>2448</v>
      </c>
    </row>
    <row r="1926" spans="1:8" hidden="1" x14ac:dyDescent="0.3">
      <c r="A1926" t="s">
        <v>721</v>
      </c>
      <c r="B1926" t="s">
        <v>249</v>
      </c>
      <c r="C1926" t="s">
        <v>24</v>
      </c>
      <c r="D1926" t="s">
        <v>3464</v>
      </c>
      <c r="E1926" t="s">
        <v>3461</v>
      </c>
      <c r="F1926">
        <v>866.51</v>
      </c>
      <c r="G1926">
        <v>2118.16</v>
      </c>
      <c r="H1926">
        <v>623.9</v>
      </c>
    </row>
    <row r="1927" spans="1:8" hidden="1" x14ac:dyDescent="0.3">
      <c r="A1927" t="s">
        <v>721</v>
      </c>
      <c r="B1927" t="s">
        <v>249</v>
      </c>
      <c r="C1927" t="s">
        <v>324</v>
      </c>
      <c r="D1927" t="s">
        <v>3465</v>
      </c>
      <c r="E1927" t="s">
        <v>3461</v>
      </c>
      <c r="H1927">
        <v>2550</v>
      </c>
    </row>
    <row r="1928" spans="1:8" hidden="1" x14ac:dyDescent="0.3">
      <c r="A1928" t="s">
        <v>721</v>
      </c>
      <c r="B1928" t="s">
        <v>249</v>
      </c>
      <c r="C1928" t="s">
        <v>49</v>
      </c>
      <c r="D1928" t="s">
        <v>3466</v>
      </c>
      <c r="E1928" t="s">
        <v>3461</v>
      </c>
      <c r="F1928">
        <v>3.16</v>
      </c>
    </row>
    <row r="1929" spans="1:8" hidden="1" x14ac:dyDescent="0.3">
      <c r="A1929" t="s">
        <v>721</v>
      </c>
      <c r="B1929" t="s">
        <v>249</v>
      </c>
      <c r="C1929" t="s">
        <v>112</v>
      </c>
      <c r="D1929" t="s">
        <v>703</v>
      </c>
      <c r="E1929" t="s">
        <v>3461</v>
      </c>
      <c r="F1929">
        <v>8321.25</v>
      </c>
      <c r="G1929">
        <v>316.24</v>
      </c>
      <c r="H1929">
        <v>-448.92</v>
      </c>
    </row>
    <row r="1930" spans="1:8" hidden="1" x14ac:dyDescent="0.3">
      <c r="A1930" t="s">
        <v>721</v>
      </c>
      <c r="B1930" t="s">
        <v>252</v>
      </c>
      <c r="C1930" t="s">
        <v>203</v>
      </c>
      <c r="D1930" t="s">
        <v>3467</v>
      </c>
      <c r="E1930" t="s">
        <v>3468</v>
      </c>
      <c r="F1930">
        <v>1688.74</v>
      </c>
      <c r="G1930">
        <v>1702.24</v>
      </c>
      <c r="H1930">
        <v>1746.67</v>
      </c>
    </row>
    <row r="1931" spans="1:8" hidden="1" x14ac:dyDescent="0.3">
      <c r="A1931" t="s">
        <v>721</v>
      </c>
      <c r="B1931" t="s">
        <v>252</v>
      </c>
      <c r="C1931" t="s">
        <v>205</v>
      </c>
      <c r="D1931" t="s">
        <v>3469</v>
      </c>
      <c r="E1931" t="s">
        <v>3468</v>
      </c>
      <c r="F1931">
        <v>9146.09</v>
      </c>
      <c r="G1931">
        <v>9486</v>
      </c>
      <c r="H1931">
        <v>9486</v>
      </c>
    </row>
    <row r="1932" spans="1:8" hidden="1" x14ac:dyDescent="0.3">
      <c r="A1932" t="s">
        <v>721</v>
      </c>
      <c r="B1932" t="s">
        <v>252</v>
      </c>
      <c r="C1932" t="s">
        <v>206</v>
      </c>
      <c r="D1932" t="s">
        <v>3470</v>
      </c>
      <c r="E1932" t="s">
        <v>3468</v>
      </c>
      <c r="F1932">
        <v>16.949999999999996</v>
      </c>
      <c r="G1932">
        <v>27.37</v>
      </c>
      <c r="H1932">
        <v>106.18</v>
      </c>
    </row>
    <row r="1933" spans="1:8" hidden="1" x14ac:dyDescent="0.3">
      <c r="A1933" t="s">
        <v>721</v>
      </c>
      <c r="B1933" t="s">
        <v>252</v>
      </c>
      <c r="C1933" t="s">
        <v>207</v>
      </c>
      <c r="D1933" t="s">
        <v>3471</v>
      </c>
      <c r="E1933" t="s">
        <v>3468</v>
      </c>
      <c r="F1933">
        <v>395.03</v>
      </c>
      <c r="G1933">
        <v>398.05</v>
      </c>
      <c r="H1933">
        <v>408.5</v>
      </c>
    </row>
    <row r="1934" spans="1:8" hidden="1" x14ac:dyDescent="0.3">
      <c r="A1934" t="s">
        <v>721</v>
      </c>
      <c r="B1934" t="s">
        <v>252</v>
      </c>
      <c r="C1934" t="s">
        <v>208</v>
      </c>
      <c r="D1934" t="s">
        <v>3472</v>
      </c>
      <c r="E1934" t="s">
        <v>3468</v>
      </c>
      <c r="F1934">
        <v>99.81</v>
      </c>
      <c r="G1934">
        <v>121.22</v>
      </c>
      <c r="H1934">
        <v>65.83</v>
      </c>
    </row>
    <row r="1935" spans="1:8" hidden="1" x14ac:dyDescent="0.3">
      <c r="A1935" t="s">
        <v>721</v>
      </c>
      <c r="B1935" t="s">
        <v>252</v>
      </c>
      <c r="C1935" t="s">
        <v>268</v>
      </c>
      <c r="D1935" t="s">
        <v>3473</v>
      </c>
      <c r="E1935" t="s">
        <v>3468</v>
      </c>
      <c r="F1935">
        <v>2635.88</v>
      </c>
      <c r="G1935">
        <v>2656.99</v>
      </c>
      <c r="H1935">
        <v>2726.6</v>
      </c>
    </row>
    <row r="1936" spans="1:8" hidden="1" x14ac:dyDescent="0.3">
      <c r="A1936" t="s">
        <v>721</v>
      </c>
      <c r="B1936" t="s">
        <v>252</v>
      </c>
      <c r="C1936" t="s">
        <v>269</v>
      </c>
      <c r="D1936" t="s">
        <v>3474</v>
      </c>
      <c r="E1936" t="s">
        <v>3468</v>
      </c>
      <c r="F1936">
        <v>272.02999999999997</v>
      </c>
      <c r="G1936">
        <v>274.19</v>
      </c>
      <c r="H1936">
        <v>281.07</v>
      </c>
    </row>
    <row r="1937" spans="1:8" x14ac:dyDescent="0.3">
      <c r="A1937" t="s">
        <v>721</v>
      </c>
      <c r="B1937" t="s">
        <v>252</v>
      </c>
      <c r="C1937" t="s">
        <v>73</v>
      </c>
      <c r="D1937" t="s">
        <v>3475</v>
      </c>
      <c r="E1937" t="s">
        <v>3468</v>
      </c>
      <c r="F1937">
        <v>0</v>
      </c>
    </row>
    <row r="1938" spans="1:8" hidden="1" x14ac:dyDescent="0.3">
      <c r="A1938" t="s">
        <v>721</v>
      </c>
      <c r="B1938" t="s">
        <v>252</v>
      </c>
      <c r="C1938" t="s">
        <v>154</v>
      </c>
      <c r="D1938" t="s">
        <v>3476</v>
      </c>
      <c r="E1938" t="s">
        <v>3477</v>
      </c>
      <c r="G1938">
        <v>441</v>
      </c>
    </row>
    <row r="1939" spans="1:8" hidden="1" x14ac:dyDescent="0.3">
      <c r="A1939" t="s">
        <v>721</v>
      </c>
      <c r="B1939" t="s">
        <v>252</v>
      </c>
      <c r="C1939" t="s">
        <v>114</v>
      </c>
      <c r="D1939" t="s">
        <v>704</v>
      </c>
      <c r="E1939" t="s">
        <v>3477</v>
      </c>
      <c r="F1939">
        <v>1472</v>
      </c>
      <c r="G1939">
        <v>5513</v>
      </c>
      <c r="H1939">
        <v>6555.5</v>
      </c>
    </row>
    <row r="1940" spans="1:8" hidden="1" x14ac:dyDescent="0.3">
      <c r="A1940" t="s">
        <v>721</v>
      </c>
      <c r="B1940" t="s">
        <v>252</v>
      </c>
      <c r="C1940" t="s">
        <v>379</v>
      </c>
      <c r="D1940" t="s">
        <v>3478</v>
      </c>
      <c r="E1940" t="s">
        <v>3477</v>
      </c>
      <c r="F1940">
        <v>521.29</v>
      </c>
      <c r="G1940">
        <v>2692.34</v>
      </c>
      <c r="H1940">
        <v>2375.69</v>
      </c>
    </row>
    <row r="1941" spans="1:8" hidden="1" x14ac:dyDescent="0.3">
      <c r="A1941" t="s">
        <v>721</v>
      </c>
      <c r="B1941" t="s">
        <v>252</v>
      </c>
      <c r="C1941" t="s">
        <v>357</v>
      </c>
      <c r="D1941" t="s">
        <v>3479</v>
      </c>
      <c r="E1941" t="s">
        <v>3477</v>
      </c>
      <c r="H1941">
        <v>120</v>
      </c>
    </row>
    <row r="1942" spans="1:8" hidden="1" x14ac:dyDescent="0.3">
      <c r="A1942" t="s">
        <v>721</v>
      </c>
      <c r="B1942" t="s">
        <v>252</v>
      </c>
      <c r="C1942" t="s">
        <v>356</v>
      </c>
      <c r="D1942" t="s">
        <v>3480</v>
      </c>
      <c r="E1942" t="s">
        <v>3481</v>
      </c>
      <c r="F1942">
        <v>67.08</v>
      </c>
      <c r="G1942">
        <v>33.79</v>
      </c>
    </row>
    <row r="1943" spans="1:8" hidden="1" x14ac:dyDescent="0.3">
      <c r="A1943" t="s">
        <v>721</v>
      </c>
      <c r="B1943" t="s">
        <v>252</v>
      </c>
      <c r="C1943" t="s">
        <v>271</v>
      </c>
      <c r="D1943" t="s">
        <v>3482</v>
      </c>
      <c r="E1943" t="s">
        <v>3481</v>
      </c>
      <c r="F1943">
        <v>1207.54</v>
      </c>
      <c r="G1943">
        <v>28.95</v>
      </c>
      <c r="H1943">
        <v>1597.57</v>
      </c>
    </row>
    <row r="1944" spans="1:8" hidden="1" x14ac:dyDescent="0.3">
      <c r="A1944" t="s">
        <v>721</v>
      </c>
      <c r="B1944" t="s">
        <v>252</v>
      </c>
      <c r="C1944" t="s">
        <v>273</v>
      </c>
      <c r="D1944" t="s">
        <v>3483</v>
      </c>
      <c r="E1944" t="s">
        <v>3481</v>
      </c>
      <c r="H1944">
        <v>8.9499999999999993</v>
      </c>
    </row>
    <row r="1945" spans="1:8" hidden="1" x14ac:dyDescent="0.3">
      <c r="A1945" t="s">
        <v>721</v>
      </c>
      <c r="B1945" t="s">
        <v>252</v>
      </c>
      <c r="C1945" t="s">
        <v>333</v>
      </c>
      <c r="D1945" t="s">
        <v>3484</v>
      </c>
      <c r="E1945" t="s">
        <v>3481</v>
      </c>
      <c r="F1945">
        <v>8.56</v>
      </c>
    </row>
    <row r="1946" spans="1:8" hidden="1" x14ac:dyDescent="0.3">
      <c r="A1946" t="s">
        <v>721</v>
      </c>
      <c r="B1946" t="s">
        <v>252</v>
      </c>
      <c r="C1946" t="s">
        <v>360</v>
      </c>
      <c r="D1946" t="s">
        <v>3485</v>
      </c>
      <c r="E1946" t="s">
        <v>3481</v>
      </c>
      <c r="F1946">
        <v>260.57</v>
      </c>
      <c r="G1946">
        <v>80.11</v>
      </c>
      <c r="H1946">
        <v>196.8</v>
      </c>
    </row>
    <row r="1947" spans="1:8" hidden="1" x14ac:dyDescent="0.3">
      <c r="A1947" t="s">
        <v>721</v>
      </c>
      <c r="B1947" t="s">
        <v>252</v>
      </c>
      <c r="C1947" t="s">
        <v>16</v>
      </c>
      <c r="D1947" t="s">
        <v>705</v>
      </c>
      <c r="E1947" t="s">
        <v>3481</v>
      </c>
      <c r="F1947">
        <v>0</v>
      </c>
      <c r="G1947">
        <v>0</v>
      </c>
      <c r="H1947">
        <v>0</v>
      </c>
    </row>
    <row r="1948" spans="1:8" hidden="1" x14ac:dyDescent="0.3">
      <c r="A1948" t="s">
        <v>721</v>
      </c>
      <c r="B1948" t="s">
        <v>252</v>
      </c>
      <c r="C1948" t="s">
        <v>222</v>
      </c>
      <c r="D1948" t="s">
        <v>3486</v>
      </c>
      <c r="E1948" t="s">
        <v>3487</v>
      </c>
      <c r="F1948">
        <v>27.26</v>
      </c>
      <c r="G1948">
        <v>13.61</v>
      </c>
      <c r="H1948">
        <v>16.2</v>
      </c>
    </row>
    <row r="1949" spans="1:8" hidden="1" x14ac:dyDescent="0.3">
      <c r="A1949" t="s">
        <v>721</v>
      </c>
      <c r="B1949" t="s">
        <v>252</v>
      </c>
      <c r="C1949" t="s">
        <v>313</v>
      </c>
      <c r="D1949" t="s">
        <v>3488</v>
      </c>
      <c r="E1949" t="s">
        <v>3487</v>
      </c>
      <c r="F1949">
        <v>1005.66</v>
      </c>
      <c r="G1949">
        <v>532.21</v>
      </c>
      <c r="H1949">
        <v>644.58000000000004</v>
      </c>
    </row>
    <row r="1950" spans="1:8" hidden="1" x14ac:dyDescent="0.3">
      <c r="A1950" t="s">
        <v>721</v>
      </c>
      <c r="B1950" t="s">
        <v>252</v>
      </c>
      <c r="C1950" t="s">
        <v>54</v>
      </c>
      <c r="D1950" t="s">
        <v>3489</v>
      </c>
      <c r="E1950" t="s">
        <v>3487</v>
      </c>
      <c r="G1950">
        <v>396</v>
      </c>
      <c r="H1950">
        <v>363</v>
      </c>
    </row>
    <row r="1951" spans="1:8" hidden="1" x14ac:dyDescent="0.3">
      <c r="A1951" t="s">
        <v>721</v>
      </c>
      <c r="B1951" t="s">
        <v>252</v>
      </c>
      <c r="C1951" t="s">
        <v>282</v>
      </c>
      <c r="D1951" t="s">
        <v>3490</v>
      </c>
      <c r="E1951" t="s">
        <v>3491</v>
      </c>
      <c r="F1951">
        <v>8517.77</v>
      </c>
      <c r="G1951">
        <v>1895.86</v>
      </c>
      <c r="H1951">
        <v>4754.7700000000004</v>
      </c>
    </row>
    <row r="1952" spans="1:8" hidden="1" x14ac:dyDescent="0.3">
      <c r="A1952" t="s">
        <v>721</v>
      </c>
      <c r="B1952" t="s">
        <v>252</v>
      </c>
      <c r="C1952" t="s">
        <v>284</v>
      </c>
      <c r="D1952" t="s">
        <v>3492</v>
      </c>
      <c r="E1952" t="s">
        <v>3491</v>
      </c>
      <c r="F1952">
        <v>83.75</v>
      </c>
    </row>
    <row r="1953" spans="1:8" hidden="1" x14ac:dyDescent="0.3">
      <c r="A1953" t="s">
        <v>721</v>
      </c>
      <c r="B1953" t="s">
        <v>252</v>
      </c>
      <c r="C1953" t="s">
        <v>286</v>
      </c>
      <c r="D1953" t="s">
        <v>3493</v>
      </c>
      <c r="E1953" t="s">
        <v>3491</v>
      </c>
      <c r="G1953">
        <v>30</v>
      </c>
    </row>
    <row r="1954" spans="1:8" hidden="1" x14ac:dyDescent="0.3">
      <c r="A1954" t="s">
        <v>721</v>
      </c>
      <c r="B1954" t="s">
        <v>252</v>
      </c>
      <c r="C1954" t="s">
        <v>321</v>
      </c>
      <c r="D1954" t="s">
        <v>3494</v>
      </c>
      <c r="E1954" t="s">
        <v>3491</v>
      </c>
      <c r="G1954">
        <v>341.16</v>
      </c>
    </row>
    <row r="1955" spans="1:8" hidden="1" x14ac:dyDescent="0.3">
      <c r="A1955" t="s">
        <v>721</v>
      </c>
      <c r="B1955" t="s">
        <v>252</v>
      </c>
      <c r="C1955" t="s">
        <v>375</v>
      </c>
      <c r="D1955" t="s">
        <v>3495</v>
      </c>
      <c r="E1955" t="s">
        <v>3491</v>
      </c>
      <c r="G1955">
        <v>9595.59</v>
      </c>
    </row>
    <row r="1956" spans="1:8" hidden="1" x14ac:dyDescent="0.3">
      <c r="A1956" t="s">
        <v>721</v>
      </c>
      <c r="B1956" t="s">
        <v>252</v>
      </c>
      <c r="C1956" t="s">
        <v>376</v>
      </c>
      <c r="D1956" t="s">
        <v>3496</v>
      </c>
      <c r="E1956" t="s">
        <v>3491</v>
      </c>
      <c r="G1956">
        <v>2296.1799999999998</v>
      </c>
      <c r="H1956">
        <v>1494.3</v>
      </c>
    </row>
    <row r="1957" spans="1:8" hidden="1" x14ac:dyDescent="0.3">
      <c r="A1957" t="s">
        <v>721</v>
      </c>
      <c r="B1957" t="s">
        <v>252</v>
      </c>
      <c r="C1957" t="s">
        <v>291</v>
      </c>
      <c r="D1957" t="s">
        <v>3497</v>
      </c>
      <c r="E1957" t="s">
        <v>3491</v>
      </c>
      <c r="G1957">
        <v>3214.63</v>
      </c>
      <c r="H1957">
        <v>1093.2</v>
      </c>
    </row>
    <row r="1958" spans="1:8" hidden="1" x14ac:dyDescent="0.3">
      <c r="A1958" t="s">
        <v>721</v>
      </c>
      <c r="B1958" t="s">
        <v>252</v>
      </c>
      <c r="C1958" t="s">
        <v>383</v>
      </c>
      <c r="D1958" t="s">
        <v>3498</v>
      </c>
      <c r="E1958" t="s">
        <v>3491</v>
      </c>
      <c r="G1958">
        <v>1900.96</v>
      </c>
      <c r="H1958">
        <v>2821.8</v>
      </c>
    </row>
    <row r="1959" spans="1:8" hidden="1" x14ac:dyDescent="0.3">
      <c r="A1959" t="s">
        <v>721</v>
      </c>
      <c r="B1959" t="s">
        <v>252</v>
      </c>
      <c r="C1959" t="s">
        <v>293</v>
      </c>
      <c r="D1959" t="s">
        <v>3499</v>
      </c>
      <c r="E1959" t="s">
        <v>3491</v>
      </c>
      <c r="F1959">
        <v>5209.03</v>
      </c>
      <c r="G1959">
        <v>1505.61</v>
      </c>
      <c r="H1959">
        <v>585.79999999999995</v>
      </c>
    </row>
    <row r="1960" spans="1:8" hidden="1" x14ac:dyDescent="0.3">
      <c r="A1960" t="s">
        <v>721</v>
      </c>
      <c r="B1960" t="s">
        <v>252</v>
      </c>
      <c r="C1960" t="s">
        <v>294</v>
      </c>
      <c r="D1960" t="s">
        <v>3500</v>
      </c>
      <c r="E1960" t="s">
        <v>3491</v>
      </c>
      <c r="F1960">
        <v>5009.43</v>
      </c>
    </row>
    <row r="1961" spans="1:8" hidden="1" x14ac:dyDescent="0.3">
      <c r="A1961" t="s">
        <v>721</v>
      </c>
      <c r="B1961" t="s">
        <v>252</v>
      </c>
      <c r="C1961" t="s">
        <v>20</v>
      </c>
      <c r="D1961" t="s">
        <v>706</v>
      </c>
      <c r="E1961" t="s">
        <v>3491</v>
      </c>
      <c r="F1961">
        <v>0</v>
      </c>
      <c r="G1961">
        <v>0</v>
      </c>
      <c r="H1961">
        <v>0</v>
      </c>
    </row>
    <row r="1962" spans="1:8" hidden="1" x14ac:dyDescent="0.3">
      <c r="A1962" t="s">
        <v>721</v>
      </c>
      <c r="B1962" t="s">
        <v>252</v>
      </c>
      <c r="C1962" t="s">
        <v>384</v>
      </c>
      <c r="D1962" t="s">
        <v>3501</v>
      </c>
      <c r="E1962" t="s">
        <v>3502</v>
      </c>
      <c r="G1962">
        <v>500</v>
      </c>
      <c r="H1962">
        <v>140</v>
      </c>
    </row>
    <row r="1963" spans="1:8" hidden="1" x14ac:dyDescent="0.3">
      <c r="A1963" t="s">
        <v>721</v>
      </c>
      <c r="B1963" t="s">
        <v>252</v>
      </c>
      <c r="C1963" t="s">
        <v>346</v>
      </c>
      <c r="D1963" t="s">
        <v>3503</v>
      </c>
      <c r="E1963" t="s">
        <v>3504</v>
      </c>
      <c r="H1963">
        <v>1420.74</v>
      </c>
    </row>
    <row r="1964" spans="1:8" hidden="1" x14ac:dyDescent="0.3">
      <c r="A1964" t="s">
        <v>721</v>
      </c>
      <c r="B1964" t="s">
        <v>252</v>
      </c>
      <c r="C1964" t="s">
        <v>295</v>
      </c>
      <c r="D1964" t="s">
        <v>3505</v>
      </c>
      <c r="E1964" t="s">
        <v>3506</v>
      </c>
      <c r="H1964">
        <v>160</v>
      </c>
    </row>
    <row r="1965" spans="1:8" hidden="1" x14ac:dyDescent="0.3">
      <c r="A1965" t="s">
        <v>721</v>
      </c>
      <c r="B1965" t="s">
        <v>252</v>
      </c>
      <c r="C1965" t="s">
        <v>296</v>
      </c>
      <c r="D1965" t="s">
        <v>3507</v>
      </c>
      <c r="E1965" t="s">
        <v>3506</v>
      </c>
      <c r="G1965">
        <v>156</v>
      </c>
    </row>
    <row r="1966" spans="1:8" hidden="1" x14ac:dyDescent="0.3">
      <c r="A1966" t="s">
        <v>721</v>
      </c>
      <c r="B1966" t="s">
        <v>252</v>
      </c>
      <c r="C1966" t="s">
        <v>24</v>
      </c>
      <c r="D1966" t="s">
        <v>3508</v>
      </c>
      <c r="E1966" t="s">
        <v>3506</v>
      </c>
      <c r="H1966">
        <v>70.95</v>
      </c>
    </row>
    <row r="1967" spans="1:8" hidden="1" x14ac:dyDescent="0.3">
      <c r="A1967" t="s">
        <v>721</v>
      </c>
      <c r="B1967" t="s">
        <v>252</v>
      </c>
      <c r="C1967" t="s">
        <v>298</v>
      </c>
      <c r="D1967" t="s">
        <v>3509</v>
      </c>
      <c r="E1967" t="s">
        <v>3506</v>
      </c>
      <c r="F1967">
        <v>180</v>
      </c>
    </row>
    <row r="1968" spans="1:8" hidden="1" x14ac:dyDescent="0.3">
      <c r="A1968" t="s">
        <v>721</v>
      </c>
      <c r="B1968" t="s">
        <v>252</v>
      </c>
      <c r="C1968" t="s">
        <v>112</v>
      </c>
      <c r="D1968" t="s">
        <v>3510</v>
      </c>
      <c r="E1968" t="s">
        <v>3506</v>
      </c>
      <c r="F1968">
        <v>883.04</v>
      </c>
      <c r="G1968">
        <v>538.24</v>
      </c>
      <c r="H1968">
        <v>1050.22</v>
      </c>
    </row>
    <row r="1969" spans="1:8" hidden="1" x14ac:dyDescent="0.3">
      <c r="A1969" t="s">
        <v>721</v>
      </c>
      <c r="B1969" t="s">
        <v>252</v>
      </c>
      <c r="C1969" t="s">
        <v>28</v>
      </c>
      <c r="D1969" t="s">
        <v>707</v>
      </c>
      <c r="E1969" t="s">
        <v>3506</v>
      </c>
      <c r="F1969">
        <v>0</v>
      </c>
      <c r="G1969">
        <v>0</v>
      </c>
      <c r="H1969">
        <v>0</v>
      </c>
    </row>
    <row r="1982" spans="1:8" x14ac:dyDescent="0.3">
      <c r="D1982" t="s">
        <v>262</v>
      </c>
      <c r="E1982" t="s">
        <v>262</v>
      </c>
    </row>
    <row r="1983" spans="1:8" x14ac:dyDescent="0.3">
      <c r="D1983" t="s">
        <v>262</v>
      </c>
      <c r="E1983" t="s">
        <v>262</v>
      </c>
    </row>
    <row r="1984" spans="1:8" x14ac:dyDescent="0.3">
      <c r="D1984" t="s">
        <v>262</v>
      </c>
      <c r="E1984" t="s">
        <v>262</v>
      </c>
    </row>
    <row r="1985" spans="4:5" x14ac:dyDescent="0.3">
      <c r="D1985" t="s">
        <v>262</v>
      </c>
      <c r="E1985" t="s">
        <v>262</v>
      </c>
    </row>
    <row r="1986" spans="4:5" x14ac:dyDescent="0.3">
      <c r="D1986" t="s">
        <v>262</v>
      </c>
      <c r="E1986" t="s">
        <v>262</v>
      </c>
    </row>
    <row r="1987" spans="4:5" x14ac:dyDescent="0.3">
      <c r="D1987" t="s">
        <v>262</v>
      </c>
      <c r="E1987" t="s">
        <v>262</v>
      </c>
    </row>
    <row r="1988" spans="4:5" x14ac:dyDescent="0.3">
      <c r="D1988" t="s">
        <v>262</v>
      </c>
      <c r="E1988" t="s">
        <v>262</v>
      </c>
    </row>
    <row r="1989" spans="4:5" x14ac:dyDescent="0.3">
      <c r="D1989" t="s">
        <v>262</v>
      </c>
      <c r="E1989" t="s">
        <v>262</v>
      </c>
    </row>
    <row r="1990" spans="4:5" x14ac:dyDescent="0.3">
      <c r="D1990" t="s">
        <v>262</v>
      </c>
      <c r="E1990" t="s">
        <v>262</v>
      </c>
    </row>
    <row r="1991" spans="4:5" x14ac:dyDescent="0.3">
      <c r="D1991" t="s">
        <v>262</v>
      </c>
      <c r="E1991" t="s">
        <v>262</v>
      </c>
    </row>
    <row r="1992" spans="4:5" x14ac:dyDescent="0.3">
      <c r="D1992" t="s">
        <v>262</v>
      </c>
      <c r="E1992" t="s">
        <v>262</v>
      </c>
    </row>
    <row r="1993" spans="4:5" x14ac:dyDescent="0.3">
      <c r="D1993" t="s">
        <v>262</v>
      </c>
      <c r="E1993" t="s">
        <v>262</v>
      </c>
    </row>
    <row r="1994" spans="4:5" x14ac:dyDescent="0.3">
      <c r="D1994" t="s">
        <v>262</v>
      </c>
      <c r="E1994" t="s">
        <v>262</v>
      </c>
    </row>
    <row r="1995" spans="4:5" x14ac:dyDescent="0.3">
      <c r="D1995" t="s">
        <v>262</v>
      </c>
      <c r="E1995" t="s">
        <v>262</v>
      </c>
    </row>
    <row r="1996" spans="4:5" x14ac:dyDescent="0.3">
      <c r="D1996" t="s">
        <v>262</v>
      </c>
      <c r="E1996" t="s">
        <v>262</v>
      </c>
    </row>
    <row r="1997" spans="4:5" x14ac:dyDescent="0.3">
      <c r="D1997" t="s">
        <v>262</v>
      </c>
      <c r="E1997" t="s">
        <v>262</v>
      </c>
    </row>
    <row r="1998" spans="4:5" x14ac:dyDescent="0.3">
      <c r="D1998" t="s">
        <v>262</v>
      </c>
      <c r="E1998" t="s">
        <v>262</v>
      </c>
    </row>
    <row r="1999" spans="4:5" x14ac:dyDescent="0.3">
      <c r="D1999" t="s">
        <v>262</v>
      </c>
      <c r="E1999" t="s">
        <v>262</v>
      </c>
    </row>
    <row r="2000" spans="4:5" x14ac:dyDescent="0.3">
      <c r="D2000" t="s">
        <v>262</v>
      </c>
      <c r="E2000" t="s">
        <v>262</v>
      </c>
    </row>
    <row r="2001" spans="4:5" x14ac:dyDescent="0.3">
      <c r="D2001" t="s">
        <v>262</v>
      </c>
      <c r="E2001" t="s">
        <v>262</v>
      </c>
    </row>
    <row r="2002" spans="4:5" x14ac:dyDescent="0.3">
      <c r="D2002" t="s">
        <v>262</v>
      </c>
      <c r="E2002" t="s">
        <v>262</v>
      </c>
    </row>
    <row r="2003" spans="4:5" x14ac:dyDescent="0.3">
      <c r="D2003" t="s">
        <v>262</v>
      </c>
      <c r="E2003" t="s">
        <v>262</v>
      </c>
    </row>
    <row r="2004" spans="4:5" x14ac:dyDescent="0.3">
      <c r="D2004" t="s">
        <v>262</v>
      </c>
      <c r="E2004" t="s">
        <v>262</v>
      </c>
    </row>
    <row r="2005" spans="4:5" x14ac:dyDescent="0.3">
      <c r="D2005" t="s">
        <v>262</v>
      </c>
      <c r="E2005" t="s">
        <v>262</v>
      </c>
    </row>
    <row r="2006" spans="4:5" x14ac:dyDescent="0.3">
      <c r="D2006" t="s">
        <v>262</v>
      </c>
      <c r="E2006" t="s">
        <v>262</v>
      </c>
    </row>
    <row r="2007" spans="4:5" x14ac:dyDescent="0.3">
      <c r="D2007" t="s">
        <v>262</v>
      </c>
      <c r="E2007" t="s">
        <v>262</v>
      </c>
    </row>
    <row r="2008" spans="4:5" x14ac:dyDescent="0.3">
      <c r="D2008" t="s">
        <v>262</v>
      </c>
      <c r="E2008" t="s">
        <v>262</v>
      </c>
    </row>
    <row r="2009" spans="4:5" x14ac:dyDescent="0.3">
      <c r="D2009" t="s">
        <v>262</v>
      </c>
      <c r="E2009" t="s">
        <v>262</v>
      </c>
    </row>
    <row r="2010" spans="4:5" x14ac:dyDescent="0.3">
      <c r="D2010" t="s">
        <v>262</v>
      </c>
      <c r="E2010" t="s">
        <v>262</v>
      </c>
    </row>
    <row r="2011" spans="4:5" x14ac:dyDescent="0.3">
      <c r="D2011" t="s">
        <v>262</v>
      </c>
      <c r="E2011" t="s">
        <v>262</v>
      </c>
    </row>
    <row r="2012" spans="4:5" x14ac:dyDescent="0.3">
      <c r="D2012" t="s">
        <v>262</v>
      </c>
      <c r="E2012" t="s">
        <v>262</v>
      </c>
    </row>
    <row r="2013" spans="4:5" x14ac:dyDescent="0.3">
      <c r="D2013" t="s">
        <v>262</v>
      </c>
      <c r="E2013" t="s">
        <v>262</v>
      </c>
    </row>
    <row r="2014" spans="4:5" x14ac:dyDescent="0.3">
      <c r="D2014" t="s">
        <v>262</v>
      </c>
      <c r="E2014" t="s">
        <v>262</v>
      </c>
    </row>
    <row r="2015" spans="4:5" x14ac:dyDescent="0.3">
      <c r="D2015" t="s">
        <v>262</v>
      </c>
      <c r="E2015" t="s">
        <v>262</v>
      </c>
    </row>
    <row r="2016" spans="4:5" x14ac:dyDescent="0.3">
      <c r="D2016" t="s">
        <v>262</v>
      </c>
      <c r="E2016" t="s">
        <v>262</v>
      </c>
    </row>
    <row r="2017" spans="4:5" x14ac:dyDescent="0.3">
      <c r="D2017" t="s">
        <v>262</v>
      </c>
      <c r="E2017" t="s">
        <v>262</v>
      </c>
    </row>
    <row r="2018" spans="4:5" x14ac:dyDescent="0.3">
      <c r="D2018" t="s">
        <v>262</v>
      </c>
      <c r="E2018" t="s">
        <v>262</v>
      </c>
    </row>
    <row r="2019" spans="4:5" x14ac:dyDescent="0.3">
      <c r="D2019" t="s">
        <v>262</v>
      </c>
      <c r="E2019" t="s">
        <v>262</v>
      </c>
    </row>
    <row r="2020" spans="4:5" x14ac:dyDescent="0.3">
      <c r="D2020" t="s">
        <v>262</v>
      </c>
      <c r="E2020" t="s">
        <v>262</v>
      </c>
    </row>
    <row r="2021" spans="4:5" x14ac:dyDescent="0.3">
      <c r="D2021" t="s">
        <v>262</v>
      </c>
      <c r="E2021" t="s">
        <v>262</v>
      </c>
    </row>
    <row r="2022" spans="4:5" x14ac:dyDescent="0.3">
      <c r="D2022" t="s">
        <v>262</v>
      </c>
      <c r="E2022" t="s">
        <v>262</v>
      </c>
    </row>
    <row r="2023" spans="4:5" x14ac:dyDescent="0.3">
      <c r="D2023" t="s">
        <v>262</v>
      </c>
      <c r="E2023" t="s">
        <v>262</v>
      </c>
    </row>
    <row r="2024" spans="4:5" x14ac:dyDescent="0.3">
      <c r="D2024" t="s">
        <v>262</v>
      </c>
      <c r="E2024" t="s">
        <v>262</v>
      </c>
    </row>
    <row r="2025" spans="4:5" x14ac:dyDescent="0.3">
      <c r="D2025" t="s">
        <v>262</v>
      </c>
      <c r="E2025" t="s">
        <v>262</v>
      </c>
    </row>
    <row r="2026" spans="4:5" x14ac:dyDescent="0.3">
      <c r="D2026" t="s">
        <v>262</v>
      </c>
      <c r="E2026" t="s">
        <v>262</v>
      </c>
    </row>
    <row r="2027" spans="4:5" x14ac:dyDescent="0.3">
      <c r="D2027" t="s">
        <v>262</v>
      </c>
      <c r="E2027" t="s">
        <v>262</v>
      </c>
    </row>
    <row r="2028" spans="4:5" x14ac:dyDescent="0.3">
      <c r="D2028" t="s">
        <v>262</v>
      </c>
      <c r="E2028" t="s">
        <v>262</v>
      </c>
    </row>
    <row r="2029" spans="4:5" x14ac:dyDescent="0.3">
      <c r="D2029" t="s">
        <v>262</v>
      </c>
      <c r="E2029" t="s">
        <v>262</v>
      </c>
    </row>
    <row r="2030" spans="4:5" x14ac:dyDescent="0.3">
      <c r="D2030" t="s">
        <v>262</v>
      </c>
      <c r="E2030" t="s">
        <v>262</v>
      </c>
    </row>
    <row r="2031" spans="4:5" x14ac:dyDescent="0.3">
      <c r="D2031" t="s">
        <v>262</v>
      </c>
      <c r="E2031" t="s">
        <v>262</v>
      </c>
    </row>
    <row r="2032" spans="4:5" x14ac:dyDescent="0.3">
      <c r="D2032" t="s">
        <v>262</v>
      </c>
      <c r="E2032" t="s">
        <v>262</v>
      </c>
    </row>
    <row r="2033" spans="4:5" x14ac:dyDescent="0.3">
      <c r="D2033" t="s">
        <v>262</v>
      </c>
      <c r="E2033" t="s">
        <v>262</v>
      </c>
    </row>
    <row r="2034" spans="4:5" x14ac:dyDescent="0.3">
      <c r="D2034" t="s">
        <v>262</v>
      </c>
      <c r="E2034" t="s">
        <v>262</v>
      </c>
    </row>
    <row r="2035" spans="4:5" x14ac:dyDescent="0.3">
      <c r="D2035" t="s">
        <v>262</v>
      </c>
      <c r="E2035" t="s">
        <v>262</v>
      </c>
    </row>
    <row r="2036" spans="4:5" x14ac:dyDescent="0.3">
      <c r="D2036" t="s">
        <v>262</v>
      </c>
      <c r="E2036" t="s">
        <v>262</v>
      </c>
    </row>
    <row r="2037" spans="4:5" x14ac:dyDescent="0.3">
      <c r="D2037" t="s">
        <v>262</v>
      </c>
      <c r="E2037" t="s">
        <v>262</v>
      </c>
    </row>
    <row r="2038" spans="4:5" x14ac:dyDescent="0.3">
      <c r="D2038" t="s">
        <v>262</v>
      </c>
      <c r="E2038" t="s">
        <v>262</v>
      </c>
    </row>
    <row r="2039" spans="4:5" x14ac:dyDescent="0.3">
      <c r="D2039" t="s">
        <v>262</v>
      </c>
      <c r="E2039" t="s">
        <v>262</v>
      </c>
    </row>
    <row r="2040" spans="4:5" x14ac:dyDescent="0.3">
      <c r="D2040" t="s">
        <v>262</v>
      </c>
      <c r="E2040" t="s">
        <v>262</v>
      </c>
    </row>
    <row r="2041" spans="4:5" x14ac:dyDescent="0.3">
      <c r="D2041" t="s">
        <v>262</v>
      </c>
      <c r="E2041" t="s">
        <v>262</v>
      </c>
    </row>
    <row r="2042" spans="4:5" x14ac:dyDescent="0.3">
      <c r="D2042" t="s">
        <v>262</v>
      </c>
      <c r="E2042" t="s">
        <v>262</v>
      </c>
    </row>
    <row r="2043" spans="4:5" x14ac:dyDescent="0.3">
      <c r="D2043" t="s">
        <v>262</v>
      </c>
      <c r="E2043" t="s">
        <v>262</v>
      </c>
    </row>
    <row r="2044" spans="4:5" x14ac:dyDescent="0.3">
      <c r="D2044" t="s">
        <v>262</v>
      </c>
      <c r="E2044" t="s">
        <v>262</v>
      </c>
    </row>
    <row r="2045" spans="4:5" x14ac:dyDescent="0.3">
      <c r="D2045" t="s">
        <v>262</v>
      </c>
      <c r="E2045" t="s">
        <v>262</v>
      </c>
    </row>
    <row r="2046" spans="4:5" x14ac:dyDescent="0.3">
      <c r="D2046" t="s">
        <v>262</v>
      </c>
      <c r="E2046" t="s">
        <v>262</v>
      </c>
    </row>
    <row r="2047" spans="4:5" x14ac:dyDescent="0.3">
      <c r="D2047" t="s">
        <v>262</v>
      </c>
      <c r="E2047" t="s">
        <v>262</v>
      </c>
    </row>
    <row r="2048" spans="4:5" x14ac:dyDescent="0.3">
      <c r="D2048" t="s">
        <v>262</v>
      </c>
      <c r="E2048" t="s">
        <v>262</v>
      </c>
    </row>
    <row r="2049" spans="4:5" x14ac:dyDescent="0.3">
      <c r="D2049" t="s">
        <v>262</v>
      </c>
      <c r="E2049" t="s">
        <v>262</v>
      </c>
    </row>
    <row r="2050" spans="4:5" x14ac:dyDescent="0.3">
      <c r="D2050" t="s">
        <v>262</v>
      </c>
      <c r="E2050" t="s">
        <v>262</v>
      </c>
    </row>
    <row r="2051" spans="4:5" x14ac:dyDescent="0.3">
      <c r="D2051" t="s">
        <v>262</v>
      </c>
      <c r="E2051" t="s">
        <v>262</v>
      </c>
    </row>
    <row r="2052" spans="4:5" x14ac:dyDescent="0.3">
      <c r="D2052" t="s">
        <v>262</v>
      </c>
      <c r="E2052" t="s">
        <v>262</v>
      </c>
    </row>
    <row r="2053" spans="4:5" x14ac:dyDescent="0.3">
      <c r="D2053" t="s">
        <v>262</v>
      </c>
      <c r="E2053" t="s">
        <v>262</v>
      </c>
    </row>
    <row r="2054" spans="4:5" x14ac:dyDescent="0.3">
      <c r="D2054" t="s">
        <v>262</v>
      </c>
      <c r="E2054" t="s">
        <v>262</v>
      </c>
    </row>
    <row r="2055" spans="4:5" x14ac:dyDescent="0.3">
      <c r="D2055" t="s">
        <v>262</v>
      </c>
      <c r="E2055" t="s">
        <v>262</v>
      </c>
    </row>
    <row r="2056" spans="4:5" x14ac:dyDescent="0.3">
      <c r="D2056" t="s">
        <v>262</v>
      </c>
      <c r="E2056" t="s">
        <v>262</v>
      </c>
    </row>
    <row r="2057" spans="4:5" x14ac:dyDescent="0.3">
      <c r="D2057" t="s">
        <v>262</v>
      </c>
      <c r="E2057" t="s">
        <v>262</v>
      </c>
    </row>
    <row r="2058" spans="4:5" x14ac:dyDescent="0.3">
      <c r="D2058" t="s">
        <v>262</v>
      </c>
      <c r="E2058" t="s">
        <v>262</v>
      </c>
    </row>
    <row r="2059" spans="4:5" x14ac:dyDescent="0.3">
      <c r="D2059" t="s">
        <v>262</v>
      </c>
      <c r="E2059" t="s">
        <v>262</v>
      </c>
    </row>
    <row r="2060" spans="4:5" x14ac:dyDescent="0.3">
      <c r="D2060" t="s">
        <v>262</v>
      </c>
      <c r="E2060" t="s">
        <v>262</v>
      </c>
    </row>
    <row r="2061" spans="4:5" x14ac:dyDescent="0.3">
      <c r="D2061" t="s">
        <v>262</v>
      </c>
      <c r="E2061" t="s">
        <v>262</v>
      </c>
    </row>
    <row r="2062" spans="4:5" x14ac:dyDescent="0.3">
      <c r="D2062" t="s">
        <v>262</v>
      </c>
      <c r="E2062" t="s">
        <v>262</v>
      </c>
    </row>
    <row r="2063" spans="4:5" x14ac:dyDescent="0.3">
      <c r="D2063" t="s">
        <v>262</v>
      </c>
      <c r="E2063" t="s">
        <v>262</v>
      </c>
    </row>
    <row r="2064" spans="4:5" x14ac:dyDescent="0.3">
      <c r="D2064" t="s">
        <v>262</v>
      </c>
      <c r="E2064" t="s">
        <v>262</v>
      </c>
    </row>
    <row r="2065" spans="4:5" x14ac:dyDescent="0.3">
      <c r="D2065" t="s">
        <v>262</v>
      </c>
      <c r="E2065" t="s">
        <v>262</v>
      </c>
    </row>
    <row r="2066" spans="4:5" x14ac:dyDescent="0.3">
      <c r="D2066" t="s">
        <v>262</v>
      </c>
      <c r="E2066" t="s">
        <v>262</v>
      </c>
    </row>
    <row r="2067" spans="4:5" x14ac:dyDescent="0.3">
      <c r="D2067" t="s">
        <v>262</v>
      </c>
      <c r="E2067" t="s">
        <v>262</v>
      </c>
    </row>
    <row r="2068" spans="4:5" x14ac:dyDescent="0.3">
      <c r="D2068" t="s">
        <v>262</v>
      </c>
      <c r="E2068" t="s">
        <v>262</v>
      </c>
    </row>
    <row r="2069" spans="4:5" x14ac:dyDescent="0.3">
      <c r="D2069" t="s">
        <v>262</v>
      </c>
      <c r="E2069" t="s">
        <v>262</v>
      </c>
    </row>
    <row r="2070" spans="4:5" x14ac:dyDescent="0.3">
      <c r="D2070" t="s">
        <v>262</v>
      </c>
      <c r="E2070" t="s">
        <v>262</v>
      </c>
    </row>
    <row r="2071" spans="4:5" x14ac:dyDescent="0.3">
      <c r="D2071" t="s">
        <v>262</v>
      </c>
      <c r="E2071" t="s">
        <v>262</v>
      </c>
    </row>
    <row r="2072" spans="4:5" x14ac:dyDescent="0.3">
      <c r="D2072" t="s">
        <v>262</v>
      </c>
      <c r="E2072" t="s">
        <v>262</v>
      </c>
    </row>
    <row r="2073" spans="4:5" x14ac:dyDescent="0.3">
      <c r="D2073" t="s">
        <v>262</v>
      </c>
      <c r="E2073" t="s">
        <v>262</v>
      </c>
    </row>
    <row r="2074" spans="4:5" x14ac:dyDescent="0.3">
      <c r="D2074" t="s">
        <v>262</v>
      </c>
      <c r="E2074" t="s">
        <v>262</v>
      </c>
    </row>
    <row r="2075" spans="4:5" x14ac:dyDescent="0.3">
      <c r="D2075" t="s">
        <v>262</v>
      </c>
      <c r="E2075" t="s">
        <v>262</v>
      </c>
    </row>
    <row r="2076" spans="4:5" x14ac:dyDescent="0.3">
      <c r="D2076" t="s">
        <v>262</v>
      </c>
      <c r="E2076" t="s">
        <v>262</v>
      </c>
    </row>
    <row r="2077" spans="4:5" x14ac:dyDescent="0.3">
      <c r="D2077" t="s">
        <v>262</v>
      </c>
      <c r="E2077" t="s">
        <v>262</v>
      </c>
    </row>
    <row r="2078" spans="4:5" x14ac:dyDescent="0.3">
      <c r="D2078" t="s">
        <v>262</v>
      </c>
      <c r="E2078" t="s">
        <v>262</v>
      </c>
    </row>
    <row r="2079" spans="4:5" x14ac:dyDescent="0.3">
      <c r="D2079" t="s">
        <v>262</v>
      </c>
      <c r="E2079" t="s">
        <v>262</v>
      </c>
    </row>
    <row r="2080" spans="4:5" x14ac:dyDescent="0.3">
      <c r="D2080" t="s">
        <v>262</v>
      </c>
      <c r="E2080" t="s">
        <v>262</v>
      </c>
    </row>
    <row r="2081" spans="4:5" x14ac:dyDescent="0.3">
      <c r="D2081" t="s">
        <v>262</v>
      </c>
      <c r="E2081" t="s">
        <v>262</v>
      </c>
    </row>
    <row r="2082" spans="4:5" x14ac:dyDescent="0.3">
      <c r="D2082" t="s">
        <v>262</v>
      </c>
      <c r="E2082" t="s">
        <v>262</v>
      </c>
    </row>
    <row r="2083" spans="4:5" x14ac:dyDescent="0.3">
      <c r="D2083" t="s">
        <v>262</v>
      </c>
      <c r="E2083" t="s">
        <v>262</v>
      </c>
    </row>
    <row r="2084" spans="4:5" x14ac:dyDescent="0.3">
      <c r="D2084" t="s">
        <v>262</v>
      </c>
      <c r="E2084" t="s">
        <v>262</v>
      </c>
    </row>
    <row r="2085" spans="4:5" x14ac:dyDescent="0.3">
      <c r="D2085" t="s">
        <v>262</v>
      </c>
      <c r="E2085" t="s">
        <v>262</v>
      </c>
    </row>
    <row r="2086" spans="4:5" x14ac:dyDescent="0.3">
      <c r="D2086" t="s">
        <v>262</v>
      </c>
      <c r="E2086" t="s">
        <v>262</v>
      </c>
    </row>
    <row r="2087" spans="4:5" x14ac:dyDescent="0.3">
      <c r="D2087" t="s">
        <v>262</v>
      </c>
      <c r="E2087" t="s">
        <v>262</v>
      </c>
    </row>
    <row r="2088" spans="4:5" x14ac:dyDescent="0.3">
      <c r="D2088" t="s">
        <v>262</v>
      </c>
      <c r="E2088" t="s">
        <v>262</v>
      </c>
    </row>
    <row r="2089" spans="4:5" x14ac:dyDescent="0.3">
      <c r="D2089" t="s">
        <v>262</v>
      </c>
      <c r="E2089" t="s">
        <v>262</v>
      </c>
    </row>
    <row r="2090" spans="4:5" x14ac:dyDescent="0.3">
      <c r="D2090" t="s">
        <v>262</v>
      </c>
      <c r="E2090" t="s">
        <v>262</v>
      </c>
    </row>
    <row r="2091" spans="4:5" x14ac:dyDescent="0.3">
      <c r="D2091" t="s">
        <v>262</v>
      </c>
      <c r="E2091" t="s">
        <v>262</v>
      </c>
    </row>
    <row r="2092" spans="4:5" x14ac:dyDescent="0.3">
      <c r="D2092" t="s">
        <v>262</v>
      </c>
      <c r="E2092" t="s">
        <v>262</v>
      </c>
    </row>
    <row r="2093" spans="4:5" x14ac:dyDescent="0.3">
      <c r="D2093" t="s">
        <v>262</v>
      </c>
      <c r="E2093" t="s">
        <v>262</v>
      </c>
    </row>
    <row r="2094" spans="4:5" x14ac:dyDescent="0.3">
      <c r="D2094" t="s">
        <v>262</v>
      </c>
      <c r="E2094" t="s">
        <v>262</v>
      </c>
    </row>
    <row r="2095" spans="4:5" x14ac:dyDescent="0.3">
      <c r="D2095" t="s">
        <v>262</v>
      </c>
      <c r="E2095" t="s">
        <v>262</v>
      </c>
    </row>
    <row r="2096" spans="4:5" x14ac:dyDescent="0.3">
      <c r="D2096" t="s">
        <v>262</v>
      </c>
      <c r="E2096" t="s">
        <v>262</v>
      </c>
    </row>
    <row r="2097" spans="4:5" x14ac:dyDescent="0.3">
      <c r="D2097" t="s">
        <v>262</v>
      </c>
      <c r="E2097" t="s">
        <v>262</v>
      </c>
    </row>
    <row r="2098" spans="4:5" x14ac:dyDescent="0.3">
      <c r="D2098" t="s">
        <v>262</v>
      </c>
      <c r="E2098" t="s">
        <v>262</v>
      </c>
    </row>
    <row r="2099" spans="4:5" x14ac:dyDescent="0.3">
      <c r="D2099" t="s">
        <v>262</v>
      </c>
      <c r="E2099" t="s">
        <v>262</v>
      </c>
    </row>
    <row r="2100" spans="4:5" x14ac:dyDescent="0.3">
      <c r="D2100" t="s">
        <v>262</v>
      </c>
      <c r="E2100" t="s">
        <v>262</v>
      </c>
    </row>
    <row r="2101" spans="4:5" x14ac:dyDescent="0.3">
      <c r="D2101" t="s">
        <v>262</v>
      </c>
      <c r="E2101" t="s">
        <v>262</v>
      </c>
    </row>
    <row r="2102" spans="4:5" x14ac:dyDescent="0.3">
      <c r="D2102" t="s">
        <v>262</v>
      </c>
      <c r="E2102" t="s">
        <v>262</v>
      </c>
    </row>
    <row r="2103" spans="4:5" x14ac:dyDescent="0.3">
      <c r="D2103" t="s">
        <v>262</v>
      </c>
      <c r="E2103" t="s">
        <v>262</v>
      </c>
    </row>
    <row r="2104" spans="4:5" x14ac:dyDescent="0.3">
      <c r="D2104" t="s">
        <v>262</v>
      </c>
      <c r="E2104" t="s">
        <v>262</v>
      </c>
    </row>
    <row r="2105" spans="4:5" x14ac:dyDescent="0.3">
      <c r="D2105" t="s">
        <v>262</v>
      </c>
      <c r="E2105" t="s">
        <v>262</v>
      </c>
    </row>
    <row r="2106" spans="4:5" x14ac:dyDescent="0.3">
      <c r="D2106" t="s">
        <v>262</v>
      </c>
      <c r="E2106" t="s">
        <v>262</v>
      </c>
    </row>
    <row r="2107" spans="4:5" x14ac:dyDescent="0.3">
      <c r="D2107" t="s">
        <v>262</v>
      </c>
      <c r="E2107" t="s">
        <v>262</v>
      </c>
    </row>
    <row r="2108" spans="4:5" x14ac:dyDescent="0.3">
      <c r="D2108" t="s">
        <v>262</v>
      </c>
      <c r="E2108" t="s">
        <v>262</v>
      </c>
    </row>
    <row r="2109" spans="4:5" x14ac:dyDescent="0.3">
      <c r="D2109" t="s">
        <v>262</v>
      </c>
      <c r="E2109" t="s">
        <v>262</v>
      </c>
    </row>
    <row r="2110" spans="4:5" x14ac:dyDescent="0.3">
      <c r="D2110" t="s">
        <v>262</v>
      </c>
      <c r="E2110" t="s">
        <v>262</v>
      </c>
    </row>
    <row r="2111" spans="4:5" x14ac:dyDescent="0.3">
      <c r="D2111" t="s">
        <v>262</v>
      </c>
      <c r="E2111" t="s">
        <v>262</v>
      </c>
    </row>
    <row r="2112" spans="4:5" x14ac:dyDescent="0.3">
      <c r="D2112" t="s">
        <v>262</v>
      </c>
      <c r="E2112" t="s">
        <v>262</v>
      </c>
    </row>
    <row r="2113" spans="4:5" x14ac:dyDescent="0.3">
      <c r="D2113" t="s">
        <v>262</v>
      </c>
      <c r="E2113" t="s">
        <v>262</v>
      </c>
    </row>
    <row r="2114" spans="4:5" x14ac:dyDescent="0.3">
      <c r="D2114" t="s">
        <v>262</v>
      </c>
      <c r="E2114" t="s">
        <v>262</v>
      </c>
    </row>
    <row r="2115" spans="4:5" x14ac:dyDescent="0.3">
      <c r="D2115" t="s">
        <v>262</v>
      </c>
      <c r="E2115" t="s">
        <v>262</v>
      </c>
    </row>
    <row r="2116" spans="4:5" x14ac:dyDescent="0.3">
      <c r="D2116" t="s">
        <v>262</v>
      </c>
      <c r="E2116" t="s">
        <v>262</v>
      </c>
    </row>
    <row r="2117" spans="4:5" x14ac:dyDescent="0.3">
      <c r="D2117" t="s">
        <v>262</v>
      </c>
      <c r="E2117" t="s">
        <v>262</v>
      </c>
    </row>
    <row r="2118" spans="4:5" x14ac:dyDescent="0.3">
      <c r="D2118" t="s">
        <v>262</v>
      </c>
      <c r="E2118" t="s">
        <v>262</v>
      </c>
    </row>
    <row r="2119" spans="4:5" x14ac:dyDescent="0.3">
      <c r="D2119" t="s">
        <v>262</v>
      </c>
      <c r="E2119" t="s">
        <v>262</v>
      </c>
    </row>
    <row r="2120" spans="4:5" x14ac:dyDescent="0.3">
      <c r="D2120" t="s">
        <v>262</v>
      </c>
      <c r="E2120" t="s">
        <v>262</v>
      </c>
    </row>
    <row r="2121" spans="4:5" x14ac:dyDescent="0.3">
      <c r="D2121" t="s">
        <v>262</v>
      </c>
      <c r="E2121" t="s">
        <v>262</v>
      </c>
    </row>
    <row r="2122" spans="4:5" x14ac:dyDescent="0.3">
      <c r="D2122" t="s">
        <v>262</v>
      </c>
      <c r="E2122" t="s">
        <v>262</v>
      </c>
    </row>
    <row r="2123" spans="4:5" x14ac:dyDescent="0.3">
      <c r="D2123" t="s">
        <v>262</v>
      </c>
      <c r="E2123" t="s">
        <v>262</v>
      </c>
    </row>
    <row r="2124" spans="4:5" x14ac:dyDescent="0.3">
      <c r="D2124" t="s">
        <v>262</v>
      </c>
      <c r="E2124" t="s">
        <v>262</v>
      </c>
    </row>
    <row r="2125" spans="4:5" x14ac:dyDescent="0.3">
      <c r="D2125" t="s">
        <v>262</v>
      </c>
      <c r="E2125" t="s">
        <v>262</v>
      </c>
    </row>
    <row r="2126" spans="4:5" x14ac:dyDescent="0.3">
      <c r="D2126" t="s">
        <v>262</v>
      </c>
      <c r="E2126" t="s">
        <v>262</v>
      </c>
    </row>
    <row r="2127" spans="4:5" x14ac:dyDescent="0.3">
      <c r="D2127" t="s">
        <v>262</v>
      </c>
      <c r="E2127" t="s">
        <v>262</v>
      </c>
    </row>
    <row r="2128" spans="4:5" x14ac:dyDescent="0.3">
      <c r="D2128" t="s">
        <v>262</v>
      </c>
      <c r="E2128" t="s">
        <v>262</v>
      </c>
    </row>
    <row r="2129" spans="4:5" x14ac:dyDescent="0.3">
      <c r="D2129" t="s">
        <v>262</v>
      </c>
      <c r="E2129" t="s">
        <v>262</v>
      </c>
    </row>
    <row r="2130" spans="4:5" x14ac:dyDescent="0.3">
      <c r="D2130" t="s">
        <v>262</v>
      </c>
      <c r="E2130" t="s">
        <v>262</v>
      </c>
    </row>
    <row r="2131" spans="4:5" x14ac:dyDescent="0.3">
      <c r="D2131" t="s">
        <v>262</v>
      </c>
      <c r="E2131" t="s">
        <v>262</v>
      </c>
    </row>
    <row r="2132" spans="4:5" x14ac:dyDescent="0.3">
      <c r="D2132" t="s">
        <v>262</v>
      </c>
      <c r="E2132" t="s">
        <v>262</v>
      </c>
    </row>
    <row r="2133" spans="4:5" x14ac:dyDescent="0.3">
      <c r="D2133" t="s">
        <v>262</v>
      </c>
      <c r="E2133" t="s">
        <v>262</v>
      </c>
    </row>
    <row r="2134" spans="4:5" x14ac:dyDescent="0.3">
      <c r="D2134" t="s">
        <v>262</v>
      </c>
      <c r="E2134" t="s">
        <v>262</v>
      </c>
    </row>
    <row r="2135" spans="4:5" x14ac:dyDescent="0.3">
      <c r="D2135" t="s">
        <v>262</v>
      </c>
      <c r="E2135" t="s">
        <v>262</v>
      </c>
    </row>
    <row r="2136" spans="4:5" x14ac:dyDescent="0.3">
      <c r="D2136" t="s">
        <v>262</v>
      </c>
      <c r="E2136" t="s">
        <v>262</v>
      </c>
    </row>
    <row r="2137" spans="4:5" x14ac:dyDescent="0.3">
      <c r="D2137" t="s">
        <v>262</v>
      </c>
      <c r="E2137" t="s">
        <v>262</v>
      </c>
    </row>
    <row r="2138" spans="4:5" x14ac:dyDescent="0.3">
      <c r="D2138" t="s">
        <v>262</v>
      </c>
      <c r="E2138" t="s">
        <v>262</v>
      </c>
    </row>
    <row r="2139" spans="4:5" x14ac:dyDescent="0.3">
      <c r="D2139" t="s">
        <v>262</v>
      </c>
      <c r="E2139" t="s">
        <v>262</v>
      </c>
    </row>
    <row r="2140" spans="4:5" x14ac:dyDescent="0.3">
      <c r="D2140" t="s">
        <v>262</v>
      </c>
      <c r="E2140" t="s">
        <v>262</v>
      </c>
    </row>
    <row r="2141" spans="4:5" x14ac:dyDescent="0.3">
      <c r="D2141" t="s">
        <v>262</v>
      </c>
      <c r="E2141" t="s">
        <v>262</v>
      </c>
    </row>
    <row r="2142" spans="4:5" x14ac:dyDescent="0.3">
      <c r="D2142" t="s">
        <v>262</v>
      </c>
      <c r="E2142" t="s">
        <v>262</v>
      </c>
    </row>
    <row r="2143" spans="4:5" x14ac:dyDescent="0.3">
      <c r="D2143" t="s">
        <v>262</v>
      </c>
      <c r="E2143" t="s">
        <v>262</v>
      </c>
    </row>
    <row r="2144" spans="4:5" x14ac:dyDescent="0.3">
      <c r="D2144" t="s">
        <v>262</v>
      </c>
      <c r="E2144" t="s">
        <v>262</v>
      </c>
    </row>
    <row r="2145" spans="4:5" x14ac:dyDescent="0.3">
      <c r="D2145" t="s">
        <v>262</v>
      </c>
      <c r="E2145" t="s">
        <v>262</v>
      </c>
    </row>
    <row r="2146" spans="4:5" x14ac:dyDescent="0.3">
      <c r="D2146" t="s">
        <v>262</v>
      </c>
      <c r="E2146" t="s">
        <v>262</v>
      </c>
    </row>
    <row r="2147" spans="4:5" x14ac:dyDescent="0.3">
      <c r="D2147" t="s">
        <v>262</v>
      </c>
      <c r="E2147" t="s">
        <v>262</v>
      </c>
    </row>
    <row r="2148" spans="4:5" x14ac:dyDescent="0.3">
      <c r="D2148" t="s">
        <v>262</v>
      </c>
      <c r="E2148" t="s">
        <v>262</v>
      </c>
    </row>
    <row r="2149" spans="4:5" x14ac:dyDescent="0.3">
      <c r="D2149" t="s">
        <v>262</v>
      </c>
      <c r="E2149" t="s">
        <v>262</v>
      </c>
    </row>
    <row r="2150" spans="4:5" x14ac:dyDescent="0.3">
      <c r="D2150" t="s">
        <v>262</v>
      </c>
      <c r="E2150" t="s">
        <v>262</v>
      </c>
    </row>
    <row r="2151" spans="4:5" x14ac:dyDescent="0.3">
      <c r="D2151" t="s">
        <v>262</v>
      </c>
      <c r="E2151" t="s">
        <v>262</v>
      </c>
    </row>
    <row r="2152" spans="4:5" x14ac:dyDescent="0.3">
      <c r="D2152" t="s">
        <v>262</v>
      </c>
      <c r="E2152" t="s">
        <v>262</v>
      </c>
    </row>
    <row r="2153" spans="4:5" x14ac:dyDescent="0.3">
      <c r="D2153" t="s">
        <v>262</v>
      </c>
      <c r="E2153" t="s">
        <v>262</v>
      </c>
    </row>
    <row r="2154" spans="4:5" x14ac:dyDescent="0.3">
      <c r="D2154" t="s">
        <v>262</v>
      </c>
      <c r="E2154" t="s">
        <v>262</v>
      </c>
    </row>
    <row r="2155" spans="4:5" x14ac:dyDescent="0.3">
      <c r="D2155" t="s">
        <v>262</v>
      </c>
      <c r="E2155" t="s">
        <v>262</v>
      </c>
    </row>
    <row r="2156" spans="4:5" x14ac:dyDescent="0.3">
      <c r="D2156" t="s">
        <v>262</v>
      </c>
      <c r="E2156" t="s">
        <v>262</v>
      </c>
    </row>
    <row r="2157" spans="4:5" x14ac:dyDescent="0.3">
      <c r="D2157" t="s">
        <v>262</v>
      </c>
      <c r="E2157" t="s">
        <v>262</v>
      </c>
    </row>
    <row r="2158" spans="4:5" x14ac:dyDescent="0.3">
      <c r="D2158" t="s">
        <v>262</v>
      </c>
      <c r="E2158" t="s">
        <v>262</v>
      </c>
    </row>
    <row r="2159" spans="4:5" x14ac:dyDescent="0.3">
      <c r="D2159" t="s">
        <v>262</v>
      </c>
      <c r="E2159" t="s">
        <v>262</v>
      </c>
    </row>
    <row r="2160" spans="4:5" x14ac:dyDescent="0.3">
      <c r="D2160" t="s">
        <v>262</v>
      </c>
      <c r="E2160" t="s">
        <v>262</v>
      </c>
    </row>
    <row r="2161" spans="4:5" x14ac:dyDescent="0.3">
      <c r="D2161" t="s">
        <v>262</v>
      </c>
      <c r="E2161" t="s">
        <v>262</v>
      </c>
    </row>
    <row r="2162" spans="4:5" x14ac:dyDescent="0.3">
      <c r="D2162" t="s">
        <v>262</v>
      </c>
      <c r="E2162" t="s">
        <v>262</v>
      </c>
    </row>
    <row r="2163" spans="4:5" x14ac:dyDescent="0.3">
      <c r="D2163" t="s">
        <v>262</v>
      </c>
      <c r="E2163" t="s">
        <v>262</v>
      </c>
    </row>
    <row r="2164" spans="4:5" x14ac:dyDescent="0.3">
      <c r="D2164" t="s">
        <v>262</v>
      </c>
      <c r="E2164" t="s">
        <v>262</v>
      </c>
    </row>
    <row r="2165" spans="4:5" x14ac:dyDescent="0.3">
      <c r="D2165" t="s">
        <v>262</v>
      </c>
      <c r="E2165" t="s">
        <v>262</v>
      </c>
    </row>
    <row r="2166" spans="4:5" x14ac:dyDescent="0.3">
      <c r="D2166" t="s">
        <v>262</v>
      </c>
      <c r="E2166" t="s">
        <v>262</v>
      </c>
    </row>
    <row r="2167" spans="4:5" x14ac:dyDescent="0.3">
      <c r="D2167" t="s">
        <v>262</v>
      </c>
      <c r="E2167" t="s">
        <v>262</v>
      </c>
    </row>
    <row r="2168" spans="4:5" x14ac:dyDescent="0.3">
      <c r="D2168" t="s">
        <v>262</v>
      </c>
      <c r="E2168" t="s">
        <v>262</v>
      </c>
    </row>
    <row r="2169" spans="4:5" x14ac:dyDescent="0.3">
      <c r="D2169" t="s">
        <v>262</v>
      </c>
      <c r="E2169" t="s">
        <v>262</v>
      </c>
    </row>
    <row r="2170" spans="4:5" x14ac:dyDescent="0.3">
      <c r="D2170" t="s">
        <v>262</v>
      </c>
      <c r="E2170" t="s">
        <v>262</v>
      </c>
    </row>
    <row r="2171" spans="4:5" x14ac:dyDescent="0.3">
      <c r="D2171" t="s">
        <v>262</v>
      </c>
      <c r="E2171" t="s">
        <v>262</v>
      </c>
    </row>
    <row r="2172" spans="4:5" x14ac:dyDescent="0.3">
      <c r="D2172" t="s">
        <v>262</v>
      </c>
      <c r="E2172" t="s">
        <v>262</v>
      </c>
    </row>
    <row r="2173" spans="4:5" x14ac:dyDescent="0.3">
      <c r="D2173" t="s">
        <v>262</v>
      </c>
      <c r="E2173" t="s">
        <v>262</v>
      </c>
    </row>
    <row r="2174" spans="4:5" x14ac:dyDescent="0.3">
      <c r="D2174" t="s">
        <v>262</v>
      </c>
      <c r="E2174" t="s">
        <v>262</v>
      </c>
    </row>
    <row r="2175" spans="4:5" x14ac:dyDescent="0.3">
      <c r="D2175" t="s">
        <v>262</v>
      </c>
      <c r="E2175" t="s">
        <v>262</v>
      </c>
    </row>
    <row r="2176" spans="4:5" x14ac:dyDescent="0.3">
      <c r="D2176" t="s">
        <v>262</v>
      </c>
      <c r="E2176" t="s">
        <v>262</v>
      </c>
    </row>
    <row r="2177" spans="4:5" x14ac:dyDescent="0.3">
      <c r="D2177" t="s">
        <v>262</v>
      </c>
      <c r="E2177" t="s">
        <v>262</v>
      </c>
    </row>
    <row r="2178" spans="4:5" x14ac:dyDescent="0.3">
      <c r="D2178" t="s">
        <v>262</v>
      </c>
      <c r="E2178" t="s">
        <v>262</v>
      </c>
    </row>
    <row r="2179" spans="4:5" x14ac:dyDescent="0.3">
      <c r="D2179" t="s">
        <v>262</v>
      </c>
      <c r="E2179" t="s">
        <v>262</v>
      </c>
    </row>
    <row r="2180" spans="4:5" x14ac:dyDescent="0.3">
      <c r="D2180" t="s">
        <v>262</v>
      </c>
      <c r="E2180" t="s">
        <v>262</v>
      </c>
    </row>
    <row r="2181" spans="4:5" x14ac:dyDescent="0.3">
      <c r="D2181" t="s">
        <v>262</v>
      </c>
      <c r="E2181" t="s">
        <v>262</v>
      </c>
    </row>
    <row r="2182" spans="4:5" x14ac:dyDescent="0.3">
      <c r="D2182" t="s">
        <v>262</v>
      </c>
      <c r="E2182" t="s">
        <v>262</v>
      </c>
    </row>
    <row r="2183" spans="4:5" x14ac:dyDescent="0.3">
      <c r="D2183" t="s">
        <v>262</v>
      </c>
      <c r="E2183" t="s">
        <v>262</v>
      </c>
    </row>
    <row r="2184" spans="4:5" x14ac:dyDescent="0.3">
      <c r="D2184" t="s">
        <v>262</v>
      </c>
      <c r="E2184" t="s">
        <v>262</v>
      </c>
    </row>
    <row r="2185" spans="4:5" x14ac:dyDescent="0.3">
      <c r="D2185" t="s">
        <v>262</v>
      </c>
      <c r="E2185" t="s">
        <v>262</v>
      </c>
    </row>
    <row r="2186" spans="4:5" x14ac:dyDescent="0.3">
      <c r="D2186" t="s">
        <v>262</v>
      </c>
      <c r="E2186" t="s">
        <v>262</v>
      </c>
    </row>
    <row r="2187" spans="4:5" x14ac:dyDescent="0.3">
      <c r="D2187" t="s">
        <v>262</v>
      </c>
      <c r="E2187" t="s">
        <v>262</v>
      </c>
    </row>
    <row r="2188" spans="4:5" x14ac:dyDescent="0.3">
      <c r="D2188" t="s">
        <v>262</v>
      </c>
      <c r="E2188" t="s">
        <v>262</v>
      </c>
    </row>
    <row r="2189" spans="4:5" x14ac:dyDescent="0.3">
      <c r="D2189" t="s">
        <v>262</v>
      </c>
      <c r="E2189" t="s">
        <v>262</v>
      </c>
    </row>
    <row r="2190" spans="4:5" x14ac:dyDescent="0.3">
      <c r="D2190" t="s">
        <v>262</v>
      </c>
      <c r="E2190" t="s">
        <v>262</v>
      </c>
    </row>
    <row r="2191" spans="4:5" x14ac:dyDescent="0.3">
      <c r="D2191" t="s">
        <v>262</v>
      </c>
      <c r="E2191" t="s">
        <v>262</v>
      </c>
    </row>
    <row r="2192" spans="4:5" x14ac:dyDescent="0.3">
      <c r="D2192" t="s">
        <v>262</v>
      </c>
      <c r="E2192" t="s">
        <v>262</v>
      </c>
    </row>
    <row r="2193" spans="4:5" x14ac:dyDescent="0.3">
      <c r="D2193" t="s">
        <v>262</v>
      </c>
      <c r="E2193" t="s">
        <v>262</v>
      </c>
    </row>
    <row r="2194" spans="4:5" x14ac:dyDescent="0.3">
      <c r="D2194" t="s">
        <v>262</v>
      </c>
      <c r="E2194" t="s">
        <v>262</v>
      </c>
    </row>
    <row r="2195" spans="4:5" x14ac:dyDescent="0.3">
      <c r="D2195" t="s">
        <v>262</v>
      </c>
      <c r="E2195" t="s">
        <v>262</v>
      </c>
    </row>
    <row r="2196" spans="4:5" x14ac:dyDescent="0.3">
      <c r="D2196" t="s">
        <v>262</v>
      </c>
      <c r="E2196" t="s">
        <v>262</v>
      </c>
    </row>
    <row r="2197" spans="4:5" x14ac:dyDescent="0.3">
      <c r="D2197" t="s">
        <v>262</v>
      </c>
      <c r="E2197" t="s">
        <v>262</v>
      </c>
    </row>
    <row r="2198" spans="4:5" x14ac:dyDescent="0.3">
      <c r="D2198" t="s">
        <v>262</v>
      </c>
      <c r="E2198" t="s">
        <v>262</v>
      </c>
    </row>
    <row r="2199" spans="4:5" x14ac:dyDescent="0.3">
      <c r="D2199" t="s">
        <v>262</v>
      </c>
      <c r="E2199" t="s">
        <v>262</v>
      </c>
    </row>
    <row r="2200" spans="4:5" x14ac:dyDescent="0.3">
      <c r="D2200" t="s">
        <v>262</v>
      </c>
      <c r="E2200" t="s">
        <v>262</v>
      </c>
    </row>
    <row r="2201" spans="4:5" x14ac:dyDescent="0.3">
      <c r="D2201" t="s">
        <v>262</v>
      </c>
      <c r="E2201" t="s">
        <v>262</v>
      </c>
    </row>
    <row r="2202" spans="4:5" x14ac:dyDescent="0.3">
      <c r="D2202" t="s">
        <v>262</v>
      </c>
      <c r="E2202" t="s">
        <v>262</v>
      </c>
    </row>
    <row r="2203" spans="4:5" x14ac:dyDescent="0.3">
      <c r="D2203" t="s">
        <v>262</v>
      </c>
      <c r="E2203" t="s">
        <v>262</v>
      </c>
    </row>
    <row r="2204" spans="4:5" x14ac:dyDescent="0.3">
      <c r="D2204" t="s">
        <v>262</v>
      </c>
      <c r="E2204" t="s">
        <v>262</v>
      </c>
    </row>
    <row r="2205" spans="4:5" x14ac:dyDescent="0.3">
      <c r="D2205" t="s">
        <v>262</v>
      </c>
      <c r="E2205" t="s">
        <v>262</v>
      </c>
    </row>
    <row r="2206" spans="4:5" x14ac:dyDescent="0.3">
      <c r="D2206" t="s">
        <v>262</v>
      </c>
      <c r="E2206" t="s">
        <v>262</v>
      </c>
    </row>
    <row r="2207" spans="4:5" x14ac:dyDescent="0.3">
      <c r="D2207" t="s">
        <v>262</v>
      </c>
      <c r="E2207" t="s">
        <v>262</v>
      </c>
    </row>
    <row r="2208" spans="4:5" x14ac:dyDescent="0.3">
      <c r="D2208" t="s">
        <v>262</v>
      </c>
      <c r="E2208" t="s">
        <v>262</v>
      </c>
    </row>
    <row r="2209" spans="4:5" x14ac:dyDescent="0.3">
      <c r="D2209" t="s">
        <v>262</v>
      </c>
      <c r="E2209" t="s">
        <v>262</v>
      </c>
    </row>
    <row r="2210" spans="4:5" x14ac:dyDescent="0.3">
      <c r="D2210" t="s">
        <v>262</v>
      </c>
      <c r="E2210" t="s">
        <v>262</v>
      </c>
    </row>
    <row r="2211" spans="4:5" x14ac:dyDescent="0.3">
      <c r="D2211" t="s">
        <v>262</v>
      </c>
      <c r="E2211" t="s">
        <v>262</v>
      </c>
    </row>
    <row r="2212" spans="4:5" x14ac:dyDescent="0.3">
      <c r="D2212" t="s">
        <v>262</v>
      </c>
      <c r="E2212" t="s">
        <v>262</v>
      </c>
    </row>
    <row r="2213" spans="4:5" x14ac:dyDescent="0.3">
      <c r="D2213" t="s">
        <v>262</v>
      </c>
      <c r="E2213" t="s">
        <v>262</v>
      </c>
    </row>
  </sheetData>
  <autoFilter ref="A3:H1969" xr:uid="{91BDA057-1071-4968-A315-1E01960516AC}">
    <filterColumn colId="2">
      <filters>
        <filter val="61499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A50EA-34F7-4D31-9453-7A72662243B7}">
  <sheetPr>
    <tabColor rgb="FFFFFF00"/>
  </sheetPr>
  <dimension ref="A1:H1824"/>
  <sheetViews>
    <sheetView topLeftCell="A1558" workbookViewId="0">
      <selection activeCell="D1584" sqref="D1584"/>
    </sheetView>
  </sheetViews>
  <sheetFormatPr defaultRowHeight="14.4" x14ac:dyDescent="0.3"/>
  <sheetData>
    <row r="1" spans="1:8" x14ac:dyDescent="0.3">
      <c r="D1" t="s">
        <v>722</v>
      </c>
    </row>
    <row r="3" spans="1:8" x14ac:dyDescent="0.3">
      <c r="A3" t="s">
        <v>256</v>
      </c>
      <c r="F3" t="s">
        <v>257</v>
      </c>
    </row>
    <row r="4" spans="1:8" x14ac:dyDescent="0.3">
      <c r="A4" t="s">
        <v>717</v>
      </c>
      <c r="B4" t="s">
        <v>2</v>
      </c>
      <c r="C4" t="s">
        <v>4</v>
      </c>
      <c r="E4" t="s">
        <v>716</v>
      </c>
      <c r="F4" t="s">
        <v>259</v>
      </c>
      <c r="G4" t="s">
        <v>260</v>
      </c>
      <c r="H4" t="s">
        <v>261</v>
      </c>
    </row>
    <row r="5" spans="1:8" x14ac:dyDescent="0.3">
      <c r="A5" t="s">
        <v>718</v>
      </c>
      <c r="B5" t="s">
        <v>59</v>
      </c>
      <c r="C5" t="s">
        <v>154</v>
      </c>
      <c r="D5" t="s">
        <v>1421</v>
      </c>
      <c r="E5" t="s">
        <v>1422</v>
      </c>
      <c r="F5">
        <v>800</v>
      </c>
    </row>
    <row r="6" spans="1:8" x14ac:dyDescent="0.3">
      <c r="A6" t="s">
        <v>718</v>
      </c>
      <c r="B6" t="s">
        <v>59</v>
      </c>
      <c r="C6" t="s">
        <v>156</v>
      </c>
      <c r="D6" t="s">
        <v>1423</v>
      </c>
      <c r="E6" t="s">
        <v>1422</v>
      </c>
      <c r="F6">
        <v>68</v>
      </c>
      <c r="G6">
        <v>66.5</v>
      </c>
      <c r="H6">
        <v>63.5</v>
      </c>
    </row>
    <row r="7" spans="1:8" x14ac:dyDescent="0.3">
      <c r="A7" t="s">
        <v>718</v>
      </c>
      <c r="B7" t="s">
        <v>59</v>
      </c>
      <c r="C7" t="s">
        <v>270</v>
      </c>
      <c r="D7" t="s">
        <v>1424</v>
      </c>
      <c r="E7" t="s">
        <v>1422</v>
      </c>
      <c r="F7">
        <v>504</v>
      </c>
      <c r="G7">
        <v>374.94</v>
      </c>
      <c r="H7">
        <v>522.27</v>
      </c>
    </row>
    <row r="8" spans="1:8" x14ac:dyDescent="0.3">
      <c r="A8" t="s">
        <v>718</v>
      </c>
      <c r="B8" t="s">
        <v>59</v>
      </c>
      <c r="C8" t="s">
        <v>11</v>
      </c>
      <c r="D8" t="s">
        <v>465</v>
      </c>
      <c r="E8" t="s">
        <v>1422</v>
      </c>
      <c r="F8">
        <v>0</v>
      </c>
      <c r="G8">
        <v>0</v>
      </c>
      <c r="H8">
        <v>0</v>
      </c>
    </row>
    <row r="9" spans="1:8" x14ac:dyDescent="0.3">
      <c r="A9" t="s">
        <v>718</v>
      </c>
      <c r="B9" t="s">
        <v>59</v>
      </c>
      <c r="C9" t="s">
        <v>272</v>
      </c>
      <c r="D9" t="s">
        <v>1425</v>
      </c>
      <c r="E9" t="s">
        <v>1426</v>
      </c>
      <c r="H9">
        <v>4.95</v>
      </c>
    </row>
    <row r="10" spans="1:8" x14ac:dyDescent="0.3">
      <c r="A10" t="s">
        <v>718</v>
      </c>
      <c r="B10" t="s">
        <v>59</v>
      </c>
      <c r="C10" t="s">
        <v>273</v>
      </c>
      <c r="D10" t="s">
        <v>1427</v>
      </c>
      <c r="E10" t="s">
        <v>1426</v>
      </c>
      <c r="G10">
        <v>210.76</v>
      </c>
      <c r="H10">
        <v>592.34</v>
      </c>
    </row>
    <row r="11" spans="1:8" x14ac:dyDescent="0.3">
      <c r="A11" t="s">
        <v>718</v>
      </c>
      <c r="B11" t="s">
        <v>59</v>
      </c>
      <c r="C11" t="s">
        <v>184</v>
      </c>
      <c r="D11" t="s">
        <v>1428</v>
      </c>
      <c r="E11" t="s">
        <v>1426</v>
      </c>
      <c r="F11">
        <v>98</v>
      </c>
    </row>
    <row r="12" spans="1:8" x14ac:dyDescent="0.3">
      <c r="A12" t="s">
        <v>718</v>
      </c>
      <c r="B12" t="s">
        <v>59</v>
      </c>
      <c r="C12" t="s">
        <v>275</v>
      </c>
      <c r="D12" t="s">
        <v>1429</v>
      </c>
      <c r="E12" t="s">
        <v>1426</v>
      </c>
      <c r="F12">
        <v>8.5</v>
      </c>
      <c r="H12">
        <v>249.94</v>
      </c>
    </row>
    <row r="13" spans="1:8" x14ac:dyDescent="0.3">
      <c r="A13" t="s">
        <v>718</v>
      </c>
      <c r="B13" t="s">
        <v>59</v>
      </c>
      <c r="C13" t="s">
        <v>276</v>
      </c>
      <c r="D13" t="s">
        <v>1430</v>
      </c>
      <c r="E13" t="s">
        <v>1426</v>
      </c>
      <c r="F13">
        <v>2020.39</v>
      </c>
    </row>
    <row r="14" spans="1:8" x14ac:dyDescent="0.3">
      <c r="A14" t="s">
        <v>718</v>
      </c>
      <c r="B14" t="s">
        <v>59</v>
      </c>
      <c r="C14" t="s">
        <v>277</v>
      </c>
      <c r="D14" t="s">
        <v>1431</v>
      </c>
      <c r="E14" t="s">
        <v>1426</v>
      </c>
      <c r="F14">
        <v>0</v>
      </c>
      <c r="G14">
        <v>205.16</v>
      </c>
      <c r="H14">
        <v>-205.16</v>
      </c>
    </row>
    <row r="15" spans="1:8" x14ac:dyDescent="0.3">
      <c r="A15" t="s">
        <v>718</v>
      </c>
      <c r="B15" t="s">
        <v>59</v>
      </c>
      <c r="C15" t="s">
        <v>322</v>
      </c>
      <c r="D15" t="s">
        <v>1432</v>
      </c>
      <c r="E15" t="s">
        <v>1426</v>
      </c>
      <c r="F15">
        <v>2350</v>
      </c>
      <c r="G15">
        <v>7.12</v>
      </c>
    </row>
    <row r="16" spans="1:8" x14ac:dyDescent="0.3">
      <c r="A16" t="s">
        <v>718</v>
      </c>
      <c r="B16" t="s">
        <v>59</v>
      </c>
      <c r="C16" t="s">
        <v>279</v>
      </c>
      <c r="D16" t="s">
        <v>1433</v>
      </c>
      <c r="E16" t="s">
        <v>1426</v>
      </c>
      <c r="G16">
        <v>13</v>
      </c>
    </row>
    <row r="17" spans="1:8" x14ac:dyDescent="0.3">
      <c r="A17" t="s">
        <v>718</v>
      </c>
      <c r="B17" t="s">
        <v>59</v>
      </c>
      <c r="C17" t="s">
        <v>300</v>
      </c>
      <c r="D17" t="s">
        <v>1434</v>
      </c>
      <c r="E17" t="s">
        <v>1426</v>
      </c>
      <c r="F17">
        <v>6000</v>
      </c>
      <c r="G17">
        <v>5979.5</v>
      </c>
      <c r="H17">
        <v>5666</v>
      </c>
    </row>
    <row r="18" spans="1:8" x14ac:dyDescent="0.3">
      <c r="A18" t="s">
        <v>718</v>
      </c>
      <c r="B18" t="s">
        <v>59</v>
      </c>
      <c r="C18" t="s">
        <v>364</v>
      </c>
      <c r="D18" t="s">
        <v>1435</v>
      </c>
      <c r="E18" t="s">
        <v>1426</v>
      </c>
      <c r="F18">
        <v>163.30000000000001</v>
      </c>
      <c r="G18">
        <v>102.9</v>
      </c>
      <c r="H18">
        <v>341.6</v>
      </c>
    </row>
    <row r="19" spans="1:8" x14ac:dyDescent="0.3">
      <c r="A19" t="s">
        <v>718</v>
      </c>
      <c r="B19" t="s">
        <v>59</v>
      </c>
      <c r="C19" t="s">
        <v>360</v>
      </c>
      <c r="D19" t="s">
        <v>1436</v>
      </c>
      <c r="E19" t="s">
        <v>1426</v>
      </c>
      <c r="F19">
        <v>143.84</v>
      </c>
      <c r="G19">
        <v>99.88</v>
      </c>
      <c r="H19">
        <v>293.75</v>
      </c>
    </row>
    <row r="20" spans="1:8" x14ac:dyDescent="0.3">
      <c r="A20" t="s">
        <v>718</v>
      </c>
      <c r="B20" t="s">
        <v>59</v>
      </c>
      <c r="C20" t="s">
        <v>16</v>
      </c>
      <c r="D20" t="s">
        <v>466</v>
      </c>
      <c r="E20" t="s">
        <v>1426</v>
      </c>
      <c r="F20">
        <v>0</v>
      </c>
      <c r="G20">
        <v>0</v>
      </c>
      <c r="H20">
        <v>0</v>
      </c>
    </row>
    <row r="21" spans="1:8" x14ac:dyDescent="0.3">
      <c r="A21" t="s">
        <v>718</v>
      </c>
      <c r="B21" t="s">
        <v>59</v>
      </c>
      <c r="C21" t="s">
        <v>222</v>
      </c>
      <c r="D21" t="s">
        <v>1437</v>
      </c>
      <c r="E21" t="s">
        <v>1438</v>
      </c>
      <c r="F21">
        <v>108.75</v>
      </c>
      <c r="G21">
        <v>144.78</v>
      </c>
      <c r="H21">
        <v>88.43</v>
      </c>
    </row>
    <row r="22" spans="1:8" x14ac:dyDescent="0.3">
      <c r="A22" t="s">
        <v>718</v>
      </c>
      <c r="B22" t="s">
        <v>59</v>
      </c>
      <c r="C22" t="s">
        <v>365</v>
      </c>
      <c r="D22" t="s">
        <v>1439</v>
      </c>
      <c r="E22" t="s">
        <v>1438</v>
      </c>
      <c r="H22">
        <v>62.35</v>
      </c>
    </row>
    <row r="23" spans="1:8" x14ac:dyDescent="0.3">
      <c r="A23" t="s">
        <v>718</v>
      </c>
      <c r="B23" t="s">
        <v>59</v>
      </c>
      <c r="C23" t="s">
        <v>303</v>
      </c>
      <c r="D23" t="s">
        <v>1440</v>
      </c>
      <c r="E23" t="s">
        <v>1438</v>
      </c>
      <c r="G23">
        <v>40</v>
      </c>
      <c r="H23">
        <v>159</v>
      </c>
    </row>
    <row r="24" spans="1:8" x14ac:dyDescent="0.3">
      <c r="A24" t="s">
        <v>718</v>
      </c>
      <c r="B24" t="s">
        <v>59</v>
      </c>
      <c r="C24" t="s">
        <v>313</v>
      </c>
      <c r="D24" t="s">
        <v>1441</v>
      </c>
      <c r="E24" t="s">
        <v>1438</v>
      </c>
      <c r="F24">
        <v>480.12</v>
      </c>
      <c r="G24">
        <v>480.12</v>
      </c>
      <c r="H24">
        <v>512.08000000000004</v>
      </c>
    </row>
    <row r="25" spans="1:8" x14ac:dyDescent="0.3">
      <c r="A25" t="s">
        <v>718</v>
      </c>
      <c r="B25" t="s">
        <v>59</v>
      </c>
      <c r="C25" t="s">
        <v>336</v>
      </c>
      <c r="D25" t="s">
        <v>1442</v>
      </c>
      <c r="E25" t="s">
        <v>1438</v>
      </c>
      <c r="F25">
        <v>863.88</v>
      </c>
      <c r="G25">
        <v>912.88</v>
      </c>
      <c r="H25">
        <v>791.91</v>
      </c>
    </row>
    <row r="26" spans="1:8" x14ac:dyDescent="0.3">
      <c r="A26" t="s">
        <v>718</v>
      </c>
      <c r="B26" t="s">
        <v>59</v>
      </c>
      <c r="C26" t="s">
        <v>18</v>
      </c>
      <c r="D26" t="s">
        <v>467</v>
      </c>
      <c r="E26" t="s">
        <v>1438</v>
      </c>
      <c r="F26">
        <v>0</v>
      </c>
      <c r="G26">
        <v>0</v>
      </c>
      <c r="H26">
        <v>0</v>
      </c>
    </row>
    <row r="27" spans="1:8" x14ac:dyDescent="0.3">
      <c r="A27" t="s">
        <v>718</v>
      </c>
      <c r="B27" t="s">
        <v>59</v>
      </c>
      <c r="C27" t="s">
        <v>54</v>
      </c>
      <c r="D27" t="s">
        <v>1443</v>
      </c>
      <c r="E27" t="s">
        <v>1438</v>
      </c>
      <c r="F27">
        <v>1368</v>
      </c>
      <c r="G27">
        <v>1584</v>
      </c>
      <c r="H27">
        <v>1452</v>
      </c>
    </row>
    <row r="28" spans="1:8" x14ac:dyDescent="0.3">
      <c r="A28" t="s">
        <v>718</v>
      </c>
      <c r="B28" t="s">
        <v>59</v>
      </c>
      <c r="C28" t="s">
        <v>337</v>
      </c>
      <c r="D28" t="s">
        <v>1444</v>
      </c>
      <c r="E28" t="s">
        <v>1438</v>
      </c>
      <c r="F28">
        <v>32.229999999999997</v>
      </c>
    </row>
    <row r="29" spans="1:8" x14ac:dyDescent="0.3">
      <c r="A29" t="s">
        <v>718</v>
      </c>
      <c r="B29" t="s">
        <v>59</v>
      </c>
      <c r="C29" t="s">
        <v>282</v>
      </c>
      <c r="D29" t="s">
        <v>1445</v>
      </c>
      <c r="E29" t="s">
        <v>1446</v>
      </c>
      <c r="F29">
        <v>1537</v>
      </c>
      <c r="G29">
        <v>443</v>
      </c>
      <c r="H29">
        <v>181.5</v>
      </c>
    </row>
    <row r="30" spans="1:8" x14ac:dyDescent="0.3">
      <c r="A30" t="s">
        <v>718</v>
      </c>
      <c r="B30" t="s">
        <v>59</v>
      </c>
      <c r="C30" t="s">
        <v>284</v>
      </c>
      <c r="D30" t="s">
        <v>1447</v>
      </c>
      <c r="E30" t="s">
        <v>1446</v>
      </c>
      <c r="F30">
        <v>3427.53</v>
      </c>
      <c r="G30">
        <v>3188.33</v>
      </c>
      <c r="H30">
        <v>708.31</v>
      </c>
    </row>
    <row r="31" spans="1:8" x14ac:dyDescent="0.3">
      <c r="A31" t="s">
        <v>718</v>
      </c>
      <c r="B31" t="s">
        <v>59</v>
      </c>
      <c r="C31" t="s">
        <v>286</v>
      </c>
      <c r="D31" t="s">
        <v>1448</v>
      </c>
      <c r="E31" t="s">
        <v>1446</v>
      </c>
      <c r="F31">
        <v>959.7</v>
      </c>
      <c r="G31">
        <v>1438.2</v>
      </c>
      <c r="H31">
        <v>1056.2</v>
      </c>
    </row>
    <row r="32" spans="1:8" x14ac:dyDescent="0.3">
      <c r="A32" t="s">
        <v>718</v>
      </c>
      <c r="B32" t="s">
        <v>59</v>
      </c>
      <c r="C32" t="s">
        <v>287</v>
      </c>
      <c r="D32" t="s">
        <v>1449</v>
      </c>
      <c r="E32" t="s">
        <v>1446</v>
      </c>
      <c r="F32">
        <v>305.10000000000002</v>
      </c>
      <c r="G32">
        <v>583.97</v>
      </c>
      <c r="H32">
        <v>556.85</v>
      </c>
    </row>
    <row r="33" spans="1:8" x14ac:dyDescent="0.3">
      <c r="A33" t="s">
        <v>718</v>
      </c>
      <c r="B33" t="s">
        <v>59</v>
      </c>
      <c r="C33" t="s">
        <v>289</v>
      </c>
      <c r="D33" t="s">
        <v>1450</v>
      </c>
      <c r="E33" t="s">
        <v>1446</v>
      </c>
      <c r="F33">
        <v>2725.72</v>
      </c>
      <c r="G33">
        <v>1650.72</v>
      </c>
      <c r="H33">
        <v>1977.32</v>
      </c>
    </row>
    <row r="34" spans="1:8" x14ac:dyDescent="0.3">
      <c r="A34" t="s">
        <v>718</v>
      </c>
      <c r="B34" t="s">
        <v>59</v>
      </c>
      <c r="C34" t="s">
        <v>321</v>
      </c>
      <c r="D34" t="s">
        <v>1451</v>
      </c>
      <c r="E34" t="s">
        <v>1446</v>
      </c>
      <c r="G34">
        <v>59.62</v>
      </c>
    </row>
    <row r="35" spans="1:8" x14ac:dyDescent="0.3">
      <c r="A35" t="s">
        <v>718</v>
      </c>
      <c r="B35" t="s">
        <v>59</v>
      </c>
      <c r="C35" t="s">
        <v>293</v>
      </c>
      <c r="D35" t="s">
        <v>1452</v>
      </c>
      <c r="E35" t="s">
        <v>1446</v>
      </c>
      <c r="G35">
        <v>192.59</v>
      </c>
      <c r="H35">
        <v>201.16</v>
      </c>
    </row>
    <row r="36" spans="1:8" x14ac:dyDescent="0.3">
      <c r="A36" t="s">
        <v>718</v>
      </c>
      <c r="B36" t="s">
        <v>59</v>
      </c>
      <c r="C36" t="s">
        <v>20</v>
      </c>
      <c r="D36" t="s">
        <v>468</v>
      </c>
      <c r="E36" t="s">
        <v>1446</v>
      </c>
      <c r="F36">
        <v>0</v>
      </c>
      <c r="G36">
        <v>0</v>
      </c>
      <c r="H36">
        <v>0</v>
      </c>
    </row>
    <row r="37" spans="1:8" x14ac:dyDescent="0.3">
      <c r="A37" t="s">
        <v>718</v>
      </c>
      <c r="B37" t="s">
        <v>59</v>
      </c>
      <c r="C37" t="s">
        <v>295</v>
      </c>
      <c r="D37" t="s">
        <v>1453</v>
      </c>
      <c r="E37" t="s">
        <v>1454</v>
      </c>
      <c r="F37">
        <v>159.1</v>
      </c>
      <c r="H37">
        <v>167</v>
      </c>
    </row>
    <row r="38" spans="1:8" x14ac:dyDescent="0.3">
      <c r="A38" t="s">
        <v>718</v>
      </c>
      <c r="B38" t="s">
        <v>59</v>
      </c>
      <c r="C38" t="s">
        <v>298</v>
      </c>
      <c r="D38" t="s">
        <v>1455</v>
      </c>
      <c r="E38" t="s">
        <v>1454</v>
      </c>
      <c r="F38">
        <v>2800.05</v>
      </c>
      <c r="G38">
        <v>4140.55</v>
      </c>
      <c r="H38">
        <v>2382.0500000000002</v>
      </c>
    </row>
    <row r="39" spans="1:8" x14ac:dyDescent="0.3">
      <c r="A39" t="s">
        <v>718</v>
      </c>
      <c r="B39" t="s">
        <v>59</v>
      </c>
      <c r="C39" t="s">
        <v>28</v>
      </c>
      <c r="D39" t="s">
        <v>469</v>
      </c>
      <c r="E39" t="s">
        <v>1454</v>
      </c>
      <c r="F39">
        <v>0</v>
      </c>
      <c r="G39">
        <v>0</v>
      </c>
      <c r="H39">
        <v>0</v>
      </c>
    </row>
    <row r="40" spans="1:8" x14ac:dyDescent="0.3">
      <c r="A40" t="s">
        <v>718</v>
      </c>
      <c r="B40" t="s">
        <v>123</v>
      </c>
      <c r="C40" t="s">
        <v>275</v>
      </c>
      <c r="D40" t="s">
        <v>1456</v>
      </c>
      <c r="E40" t="s">
        <v>1457</v>
      </c>
      <c r="F40">
        <v>0</v>
      </c>
    </row>
    <row r="41" spans="1:8" x14ac:dyDescent="0.3">
      <c r="A41" t="s">
        <v>718</v>
      </c>
      <c r="B41" t="s">
        <v>123</v>
      </c>
      <c r="C41" t="s">
        <v>302</v>
      </c>
      <c r="D41" t="s">
        <v>1458</v>
      </c>
      <c r="E41" t="s">
        <v>1457</v>
      </c>
      <c r="F41">
        <v>0</v>
      </c>
    </row>
    <row r="42" spans="1:8" x14ac:dyDescent="0.3">
      <c r="A42" t="s">
        <v>718</v>
      </c>
      <c r="B42" t="s">
        <v>123</v>
      </c>
      <c r="C42" t="s">
        <v>16</v>
      </c>
      <c r="D42" t="s">
        <v>537</v>
      </c>
      <c r="E42" t="s">
        <v>1457</v>
      </c>
      <c r="F42">
        <v>0</v>
      </c>
      <c r="G42">
        <v>0</v>
      </c>
      <c r="H42">
        <v>0</v>
      </c>
    </row>
    <row r="43" spans="1:8" x14ac:dyDescent="0.3">
      <c r="A43" t="s">
        <v>718</v>
      </c>
      <c r="B43" t="s">
        <v>123</v>
      </c>
      <c r="C43" t="s">
        <v>222</v>
      </c>
      <c r="D43" t="s">
        <v>1459</v>
      </c>
      <c r="E43" t="s">
        <v>1460</v>
      </c>
      <c r="G43">
        <v>66.150000000000006</v>
      </c>
    </row>
    <row r="44" spans="1:8" x14ac:dyDescent="0.3">
      <c r="A44" t="s">
        <v>718</v>
      </c>
      <c r="B44" t="s">
        <v>123</v>
      </c>
      <c r="C44" t="s">
        <v>281</v>
      </c>
      <c r="D44" t="s">
        <v>1461</v>
      </c>
      <c r="E44" t="s">
        <v>1462</v>
      </c>
      <c r="F44">
        <v>169.78</v>
      </c>
      <c r="G44">
        <v>431.08</v>
      </c>
      <c r="H44">
        <v>37.32</v>
      </c>
    </row>
    <row r="45" spans="1:8" x14ac:dyDescent="0.3">
      <c r="A45" t="s">
        <v>718</v>
      </c>
      <c r="B45" t="s">
        <v>123</v>
      </c>
      <c r="C45" t="s">
        <v>282</v>
      </c>
      <c r="D45" t="s">
        <v>1463</v>
      </c>
      <c r="E45" t="s">
        <v>1462</v>
      </c>
      <c r="F45">
        <v>241.15</v>
      </c>
      <c r="G45">
        <v>53</v>
      </c>
      <c r="H45">
        <v>14.5</v>
      </c>
    </row>
    <row r="46" spans="1:8" x14ac:dyDescent="0.3">
      <c r="A46" t="s">
        <v>718</v>
      </c>
      <c r="B46" t="s">
        <v>123</v>
      </c>
      <c r="C46" t="s">
        <v>284</v>
      </c>
      <c r="D46" t="s">
        <v>1464</v>
      </c>
      <c r="E46" t="s">
        <v>1462</v>
      </c>
      <c r="F46">
        <v>363.38</v>
      </c>
      <c r="G46">
        <v>443.58</v>
      </c>
      <c r="H46">
        <v>64.010000000000005</v>
      </c>
    </row>
    <row r="47" spans="1:8" x14ac:dyDescent="0.3">
      <c r="A47" t="s">
        <v>718</v>
      </c>
      <c r="B47" t="s">
        <v>123</v>
      </c>
      <c r="C47" t="s">
        <v>20</v>
      </c>
      <c r="D47" t="s">
        <v>538</v>
      </c>
      <c r="E47" t="s">
        <v>1462</v>
      </c>
      <c r="F47">
        <v>0</v>
      </c>
      <c r="G47">
        <v>0</v>
      </c>
      <c r="H47">
        <v>0</v>
      </c>
    </row>
    <row r="48" spans="1:8" x14ac:dyDescent="0.3">
      <c r="A48" t="s">
        <v>718</v>
      </c>
      <c r="B48" t="s">
        <v>123</v>
      </c>
      <c r="C48" t="s">
        <v>295</v>
      </c>
      <c r="D48" t="s">
        <v>1465</v>
      </c>
      <c r="E48" t="s">
        <v>1466</v>
      </c>
      <c r="F48">
        <v>276</v>
      </c>
    </row>
    <row r="49" spans="1:8" x14ac:dyDescent="0.3">
      <c r="A49" t="s">
        <v>718</v>
      </c>
      <c r="B49" t="s">
        <v>176</v>
      </c>
      <c r="C49" t="s">
        <v>158</v>
      </c>
      <c r="D49" t="s">
        <v>587</v>
      </c>
      <c r="E49" t="s">
        <v>1467</v>
      </c>
      <c r="F49">
        <v>28360</v>
      </c>
      <c r="G49">
        <v>29329</v>
      </c>
      <c r="H49">
        <v>24779</v>
      </c>
    </row>
    <row r="50" spans="1:8" x14ac:dyDescent="0.3">
      <c r="A50" t="s">
        <v>718</v>
      </c>
      <c r="B50" t="s">
        <v>179</v>
      </c>
      <c r="C50" t="s">
        <v>154</v>
      </c>
      <c r="D50" t="s">
        <v>1480</v>
      </c>
      <c r="E50" t="s">
        <v>1481</v>
      </c>
      <c r="G50">
        <v>5246.29</v>
      </c>
      <c r="H50">
        <v>1983</v>
      </c>
    </row>
    <row r="51" spans="1:8" x14ac:dyDescent="0.3">
      <c r="A51" t="s">
        <v>718</v>
      </c>
      <c r="B51" t="s">
        <v>179</v>
      </c>
      <c r="C51" t="s">
        <v>379</v>
      </c>
      <c r="D51" t="s">
        <v>1482</v>
      </c>
      <c r="E51" t="s">
        <v>1481</v>
      </c>
      <c r="H51">
        <v>390</v>
      </c>
    </row>
    <row r="52" spans="1:8" x14ac:dyDescent="0.3">
      <c r="A52" t="s">
        <v>718</v>
      </c>
      <c r="B52" t="s">
        <v>179</v>
      </c>
      <c r="C52" t="s">
        <v>301</v>
      </c>
      <c r="D52" t="s">
        <v>1483</v>
      </c>
      <c r="E52" t="s">
        <v>1481</v>
      </c>
      <c r="G52">
        <v>30</v>
      </c>
    </row>
    <row r="53" spans="1:8" x14ac:dyDescent="0.3">
      <c r="A53" t="s">
        <v>718</v>
      </c>
      <c r="B53" t="s">
        <v>179</v>
      </c>
      <c r="C53" t="s">
        <v>270</v>
      </c>
      <c r="D53" t="s">
        <v>1484</v>
      </c>
      <c r="E53" t="s">
        <v>1481</v>
      </c>
      <c r="G53">
        <v>112.5</v>
      </c>
    </row>
    <row r="54" spans="1:8" x14ac:dyDescent="0.3">
      <c r="A54" t="s">
        <v>718</v>
      </c>
      <c r="B54" t="s">
        <v>179</v>
      </c>
      <c r="C54" t="s">
        <v>11</v>
      </c>
      <c r="D54" t="s">
        <v>588</v>
      </c>
      <c r="E54" t="s">
        <v>1481</v>
      </c>
      <c r="F54">
        <v>0</v>
      </c>
      <c r="G54">
        <v>0</v>
      </c>
      <c r="H54">
        <v>0</v>
      </c>
    </row>
    <row r="55" spans="1:8" x14ac:dyDescent="0.3">
      <c r="A55" t="s">
        <v>718</v>
      </c>
      <c r="B55" t="s">
        <v>179</v>
      </c>
      <c r="C55" t="s">
        <v>272</v>
      </c>
      <c r="D55" t="s">
        <v>1485</v>
      </c>
      <c r="E55" t="s">
        <v>1486</v>
      </c>
      <c r="G55">
        <v>3520</v>
      </c>
    </row>
    <row r="56" spans="1:8" x14ac:dyDescent="0.3">
      <c r="A56" t="s">
        <v>718</v>
      </c>
      <c r="B56" t="s">
        <v>179</v>
      </c>
      <c r="C56" t="s">
        <v>273</v>
      </c>
      <c r="D56" t="s">
        <v>1487</v>
      </c>
      <c r="E56" t="s">
        <v>1486</v>
      </c>
      <c r="F56">
        <v>695.75</v>
      </c>
      <c r="G56">
        <v>3902.74</v>
      </c>
    </row>
    <row r="57" spans="1:8" x14ac:dyDescent="0.3">
      <c r="A57" t="s">
        <v>718</v>
      </c>
      <c r="B57" t="s">
        <v>179</v>
      </c>
      <c r="C57" t="s">
        <v>184</v>
      </c>
      <c r="D57" t="s">
        <v>1488</v>
      </c>
      <c r="E57" t="s">
        <v>1486</v>
      </c>
      <c r="F57">
        <v>396</v>
      </c>
      <c r="G57">
        <v>635.59</v>
      </c>
    </row>
    <row r="58" spans="1:8" x14ac:dyDescent="0.3">
      <c r="A58" t="s">
        <v>718</v>
      </c>
      <c r="B58" t="s">
        <v>179</v>
      </c>
      <c r="C58" t="s">
        <v>275</v>
      </c>
      <c r="D58" t="s">
        <v>1489</v>
      </c>
      <c r="E58" t="s">
        <v>1486</v>
      </c>
      <c r="G58">
        <v>14.8</v>
      </c>
      <c r="H58">
        <v>9.35</v>
      </c>
    </row>
    <row r="59" spans="1:8" x14ac:dyDescent="0.3">
      <c r="A59" t="s">
        <v>718</v>
      </c>
      <c r="B59" t="s">
        <v>179</v>
      </c>
      <c r="C59" t="s">
        <v>276</v>
      </c>
      <c r="D59" t="s">
        <v>1490</v>
      </c>
      <c r="E59" t="s">
        <v>1486</v>
      </c>
      <c r="F59">
        <v>5544.3</v>
      </c>
      <c r="G59">
        <v>4770.04</v>
      </c>
      <c r="H59">
        <v>1978</v>
      </c>
    </row>
    <row r="60" spans="1:8" x14ac:dyDescent="0.3">
      <c r="A60" t="s">
        <v>718</v>
      </c>
      <c r="B60" t="s">
        <v>179</v>
      </c>
      <c r="C60" t="s">
        <v>300</v>
      </c>
      <c r="D60" t="s">
        <v>1491</v>
      </c>
      <c r="E60" t="s">
        <v>1486</v>
      </c>
      <c r="F60">
        <v>577.5</v>
      </c>
    </row>
    <row r="61" spans="1:8" x14ac:dyDescent="0.3">
      <c r="A61" t="s">
        <v>718</v>
      </c>
      <c r="B61" t="s">
        <v>179</v>
      </c>
      <c r="C61" t="s">
        <v>302</v>
      </c>
      <c r="D61" t="s">
        <v>1492</v>
      </c>
      <c r="E61" t="s">
        <v>1486</v>
      </c>
      <c r="F61">
        <v>117.9</v>
      </c>
    </row>
    <row r="62" spans="1:8" x14ac:dyDescent="0.3">
      <c r="A62" t="s">
        <v>718</v>
      </c>
      <c r="B62" t="s">
        <v>179</v>
      </c>
      <c r="C62" t="s">
        <v>364</v>
      </c>
      <c r="D62" t="s">
        <v>1493</v>
      </c>
      <c r="E62" t="s">
        <v>1486</v>
      </c>
      <c r="F62">
        <v>11.25</v>
      </c>
    </row>
    <row r="63" spans="1:8" x14ac:dyDescent="0.3">
      <c r="A63" t="s">
        <v>718</v>
      </c>
      <c r="B63" t="s">
        <v>179</v>
      </c>
      <c r="C63" t="s">
        <v>360</v>
      </c>
      <c r="D63" t="s">
        <v>1494</v>
      </c>
      <c r="E63" t="s">
        <v>1486</v>
      </c>
      <c r="F63">
        <v>912.52</v>
      </c>
      <c r="G63">
        <v>779.08</v>
      </c>
      <c r="H63">
        <v>25</v>
      </c>
    </row>
    <row r="64" spans="1:8" x14ac:dyDescent="0.3">
      <c r="A64" t="s">
        <v>718</v>
      </c>
      <c r="B64" t="s">
        <v>179</v>
      </c>
      <c r="C64" t="s">
        <v>16</v>
      </c>
      <c r="D64" t="s">
        <v>589</v>
      </c>
      <c r="E64" t="s">
        <v>1486</v>
      </c>
      <c r="F64">
        <v>0</v>
      </c>
      <c r="G64">
        <v>0</v>
      </c>
      <c r="H64">
        <v>0</v>
      </c>
    </row>
    <row r="65" spans="1:8" x14ac:dyDescent="0.3">
      <c r="A65" t="s">
        <v>718</v>
      </c>
      <c r="B65" t="s">
        <v>179</v>
      </c>
      <c r="C65" t="s">
        <v>304</v>
      </c>
      <c r="D65" t="s">
        <v>1495</v>
      </c>
      <c r="E65" t="s">
        <v>1496</v>
      </c>
      <c r="F65">
        <v>3832</v>
      </c>
      <c r="G65">
        <v>9080</v>
      </c>
      <c r="H65">
        <v>5800</v>
      </c>
    </row>
    <row r="66" spans="1:8" x14ac:dyDescent="0.3">
      <c r="A66" t="s">
        <v>718</v>
      </c>
      <c r="B66" t="s">
        <v>179</v>
      </c>
      <c r="C66" t="s">
        <v>305</v>
      </c>
      <c r="D66" t="s">
        <v>1497</v>
      </c>
      <c r="E66" t="s">
        <v>1496</v>
      </c>
      <c r="F66">
        <v>771</v>
      </c>
      <c r="G66">
        <v>2071.21</v>
      </c>
      <c r="H66">
        <v>463.73</v>
      </c>
    </row>
    <row r="67" spans="1:8" x14ac:dyDescent="0.3">
      <c r="A67" t="s">
        <v>718</v>
      </c>
      <c r="B67" t="s">
        <v>179</v>
      </c>
      <c r="C67" t="s">
        <v>18</v>
      </c>
      <c r="D67" t="s">
        <v>590</v>
      </c>
      <c r="E67" t="s">
        <v>1496</v>
      </c>
      <c r="F67">
        <v>0</v>
      </c>
      <c r="G67">
        <v>0</v>
      </c>
      <c r="H67">
        <v>0</v>
      </c>
    </row>
    <row r="68" spans="1:8" x14ac:dyDescent="0.3">
      <c r="A68" t="s">
        <v>718</v>
      </c>
      <c r="B68" t="s">
        <v>179</v>
      </c>
      <c r="C68" t="s">
        <v>281</v>
      </c>
      <c r="D68" t="s">
        <v>1498</v>
      </c>
      <c r="E68" t="s">
        <v>1499</v>
      </c>
      <c r="F68">
        <v>1052.8800000000001</v>
      </c>
      <c r="G68">
        <v>369.58</v>
      </c>
      <c r="H68">
        <v>72.540000000000006</v>
      </c>
    </row>
    <row r="69" spans="1:8" x14ac:dyDescent="0.3">
      <c r="A69" t="s">
        <v>718</v>
      </c>
      <c r="B69" t="s">
        <v>179</v>
      </c>
      <c r="C69" t="s">
        <v>282</v>
      </c>
      <c r="D69" t="s">
        <v>1500</v>
      </c>
      <c r="E69" t="s">
        <v>1499</v>
      </c>
      <c r="F69">
        <v>450.05</v>
      </c>
      <c r="G69">
        <v>0</v>
      </c>
      <c r="H69">
        <v>23</v>
      </c>
    </row>
    <row r="70" spans="1:8" x14ac:dyDescent="0.3">
      <c r="A70" t="s">
        <v>718</v>
      </c>
      <c r="B70" t="s">
        <v>179</v>
      </c>
      <c r="C70" t="s">
        <v>283</v>
      </c>
      <c r="D70" t="s">
        <v>1501</v>
      </c>
      <c r="E70" t="s">
        <v>1499</v>
      </c>
      <c r="F70">
        <v>53</v>
      </c>
    </row>
    <row r="71" spans="1:8" x14ac:dyDescent="0.3">
      <c r="A71" t="s">
        <v>718</v>
      </c>
      <c r="B71" t="s">
        <v>179</v>
      </c>
      <c r="C71" t="s">
        <v>284</v>
      </c>
      <c r="D71" t="s">
        <v>1502</v>
      </c>
      <c r="E71" t="s">
        <v>1499</v>
      </c>
      <c r="F71">
        <v>366.44</v>
      </c>
      <c r="G71">
        <v>422.6</v>
      </c>
      <c r="H71">
        <v>432.57</v>
      </c>
    </row>
    <row r="72" spans="1:8" x14ac:dyDescent="0.3">
      <c r="A72" t="s">
        <v>718</v>
      </c>
      <c r="B72" t="s">
        <v>179</v>
      </c>
      <c r="C72" t="s">
        <v>286</v>
      </c>
      <c r="D72" t="s">
        <v>1503</v>
      </c>
      <c r="E72" t="s">
        <v>1499</v>
      </c>
      <c r="F72">
        <v>564.4</v>
      </c>
      <c r="G72">
        <v>0</v>
      </c>
    </row>
    <row r="73" spans="1:8" x14ac:dyDescent="0.3">
      <c r="A73" t="s">
        <v>718</v>
      </c>
      <c r="B73" t="s">
        <v>179</v>
      </c>
      <c r="C73" t="s">
        <v>287</v>
      </c>
      <c r="D73" t="s">
        <v>1504</v>
      </c>
      <c r="E73" t="s">
        <v>1499</v>
      </c>
      <c r="G73">
        <v>152</v>
      </c>
    </row>
    <row r="74" spans="1:8" x14ac:dyDescent="0.3">
      <c r="A74" t="s">
        <v>718</v>
      </c>
      <c r="B74" t="s">
        <v>179</v>
      </c>
      <c r="C74" t="s">
        <v>289</v>
      </c>
      <c r="D74" t="s">
        <v>1505</v>
      </c>
      <c r="E74" t="s">
        <v>1499</v>
      </c>
      <c r="G74">
        <v>1443.15</v>
      </c>
    </row>
    <row r="75" spans="1:8" x14ac:dyDescent="0.3">
      <c r="A75" t="s">
        <v>718</v>
      </c>
      <c r="B75" t="s">
        <v>179</v>
      </c>
      <c r="C75" t="s">
        <v>293</v>
      </c>
      <c r="D75" t="s">
        <v>1506</v>
      </c>
      <c r="E75" t="s">
        <v>1499</v>
      </c>
      <c r="H75">
        <v>180</v>
      </c>
    </row>
    <row r="76" spans="1:8" x14ac:dyDescent="0.3">
      <c r="A76" t="s">
        <v>718</v>
      </c>
      <c r="B76" t="s">
        <v>179</v>
      </c>
      <c r="C76" t="s">
        <v>20</v>
      </c>
      <c r="D76" t="s">
        <v>591</v>
      </c>
      <c r="E76" t="s">
        <v>1499</v>
      </c>
      <c r="F76">
        <v>0</v>
      </c>
      <c r="G76">
        <v>0</v>
      </c>
      <c r="H76">
        <v>0</v>
      </c>
    </row>
    <row r="77" spans="1:8" x14ac:dyDescent="0.3">
      <c r="A77" t="s">
        <v>718</v>
      </c>
      <c r="B77" t="s">
        <v>179</v>
      </c>
      <c r="C77" t="s">
        <v>346</v>
      </c>
      <c r="D77" t="s">
        <v>1507</v>
      </c>
      <c r="E77" t="s">
        <v>1508</v>
      </c>
      <c r="H77">
        <v>165.39</v>
      </c>
    </row>
    <row r="78" spans="1:8" x14ac:dyDescent="0.3">
      <c r="A78" t="s">
        <v>718</v>
      </c>
      <c r="B78" t="s">
        <v>179</v>
      </c>
      <c r="C78" t="s">
        <v>22</v>
      </c>
      <c r="D78" t="s">
        <v>1509</v>
      </c>
      <c r="E78" t="s">
        <v>1508</v>
      </c>
      <c r="F78">
        <v>250</v>
      </c>
      <c r="G78">
        <v>250</v>
      </c>
      <c r="H78">
        <v>250</v>
      </c>
    </row>
    <row r="79" spans="1:8" x14ac:dyDescent="0.3">
      <c r="A79" t="s">
        <v>718</v>
      </c>
      <c r="B79" t="s">
        <v>179</v>
      </c>
      <c r="C79" t="s">
        <v>296</v>
      </c>
      <c r="D79" t="s">
        <v>1510</v>
      </c>
      <c r="E79" t="s">
        <v>1511</v>
      </c>
      <c r="F79">
        <v>87.28</v>
      </c>
    </row>
    <row r="80" spans="1:8" x14ac:dyDescent="0.3">
      <c r="A80" t="s">
        <v>718</v>
      </c>
      <c r="B80" t="s">
        <v>179</v>
      </c>
      <c r="C80" t="s">
        <v>297</v>
      </c>
      <c r="D80" t="s">
        <v>1512</v>
      </c>
      <c r="E80" t="s">
        <v>1511</v>
      </c>
      <c r="F80">
        <v>5275.31</v>
      </c>
    </row>
    <row r="81" spans="1:8" x14ac:dyDescent="0.3">
      <c r="A81" t="s">
        <v>718</v>
      </c>
      <c r="B81" t="s">
        <v>179</v>
      </c>
      <c r="C81" t="s">
        <v>24</v>
      </c>
      <c r="D81" t="s">
        <v>1513</v>
      </c>
      <c r="E81" t="s">
        <v>1511</v>
      </c>
      <c r="F81">
        <v>212.3</v>
      </c>
      <c r="G81">
        <v>440.6</v>
      </c>
    </row>
    <row r="82" spans="1:8" x14ac:dyDescent="0.3">
      <c r="A82" t="s">
        <v>718</v>
      </c>
      <c r="B82" t="s">
        <v>179</v>
      </c>
      <c r="C82" t="s">
        <v>298</v>
      </c>
      <c r="D82" t="s">
        <v>1514</v>
      </c>
      <c r="E82" t="s">
        <v>1511</v>
      </c>
      <c r="F82">
        <v>1111.5</v>
      </c>
      <c r="G82">
        <v>2530</v>
      </c>
    </row>
    <row r="83" spans="1:8" x14ac:dyDescent="0.3">
      <c r="A83" t="s">
        <v>718</v>
      </c>
      <c r="B83" t="s">
        <v>179</v>
      </c>
      <c r="C83" t="s">
        <v>306</v>
      </c>
      <c r="D83" t="s">
        <v>1515</v>
      </c>
      <c r="E83" t="s">
        <v>1511</v>
      </c>
      <c r="F83">
        <v>7223.28</v>
      </c>
      <c r="G83">
        <v>14847.06</v>
      </c>
      <c r="H83">
        <v>4024.41</v>
      </c>
    </row>
    <row r="84" spans="1:8" x14ac:dyDescent="0.3">
      <c r="A84" t="s">
        <v>718</v>
      </c>
      <c r="B84" t="s">
        <v>179</v>
      </c>
      <c r="C84" t="s">
        <v>28</v>
      </c>
      <c r="D84" t="s">
        <v>592</v>
      </c>
      <c r="E84" t="s">
        <v>1511</v>
      </c>
      <c r="F84">
        <v>0</v>
      </c>
      <c r="G84">
        <v>0</v>
      </c>
      <c r="H84">
        <v>0</v>
      </c>
    </row>
    <row r="85" spans="1:8" x14ac:dyDescent="0.3">
      <c r="A85" t="s">
        <v>718</v>
      </c>
      <c r="B85" t="s">
        <v>179</v>
      </c>
      <c r="C85" t="s">
        <v>353</v>
      </c>
      <c r="D85" t="s">
        <v>1516</v>
      </c>
      <c r="E85" t="s">
        <v>1517</v>
      </c>
      <c r="F85">
        <v>0</v>
      </c>
    </row>
    <row r="86" spans="1:8" x14ac:dyDescent="0.3">
      <c r="A86" t="s">
        <v>718</v>
      </c>
      <c r="B86" t="s">
        <v>227</v>
      </c>
      <c r="C86" t="s">
        <v>154</v>
      </c>
      <c r="D86" t="s">
        <v>1528</v>
      </c>
      <c r="E86" t="s">
        <v>1529</v>
      </c>
      <c r="F86">
        <v>3603.25</v>
      </c>
      <c r="G86">
        <v>612.5</v>
      </c>
      <c r="H86">
        <v>56875</v>
      </c>
    </row>
    <row r="87" spans="1:8" x14ac:dyDescent="0.3">
      <c r="A87" t="s">
        <v>718</v>
      </c>
      <c r="B87" t="s">
        <v>227</v>
      </c>
      <c r="C87" t="s">
        <v>301</v>
      </c>
      <c r="D87" t="s">
        <v>1530</v>
      </c>
      <c r="E87" t="s">
        <v>1529</v>
      </c>
      <c r="G87">
        <v>30</v>
      </c>
    </row>
    <row r="88" spans="1:8" x14ac:dyDescent="0.3">
      <c r="A88" t="s">
        <v>718</v>
      </c>
      <c r="B88" t="s">
        <v>227</v>
      </c>
      <c r="C88" t="s">
        <v>270</v>
      </c>
      <c r="D88" t="s">
        <v>1531</v>
      </c>
      <c r="E88" t="s">
        <v>1529</v>
      </c>
      <c r="F88">
        <v>9951</v>
      </c>
      <c r="G88">
        <v>21386.2</v>
      </c>
      <c r="H88">
        <v>16121.57</v>
      </c>
    </row>
    <row r="89" spans="1:8" x14ac:dyDescent="0.3">
      <c r="A89" t="s">
        <v>718</v>
      </c>
      <c r="B89" t="s">
        <v>227</v>
      </c>
      <c r="C89" t="s">
        <v>11</v>
      </c>
      <c r="D89" t="s">
        <v>664</v>
      </c>
      <c r="E89" t="s">
        <v>1529</v>
      </c>
      <c r="F89">
        <v>0</v>
      </c>
      <c r="G89">
        <v>0</v>
      </c>
      <c r="H89">
        <v>0</v>
      </c>
    </row>
    <row r="90" spans="1:8" x14ac:dyDescent="0.3">
      <c r="A90" t="s">
        <v>718</v>
      </c>
      <c r="B90" t="s">
        <v>227</v>
      </c>
      <c r="C90" t="s">
        <v>356</v>
      </c>
      <c r="D90" t="s">
        <v>1532</v>
      </c>
      <c r="E90" t="s">
        <v>1533</v>
      </c>
      <c r="G90">
        <v>38</v>
      </c>
    </row>
    <row r="91" spans="1:8" x14ac:dyDescent="0.3">
      <c r="A91" t="s">
        <v>718</v>
      </c>
      <c r="B91" t="s">
        <v>227</v>
      </c>
      <c r="C91" t="s">
        <v>271</v>
      </c>
      <c r="D91" t="s">
        <v>1534</v>
      </c>
      <c r="E91" t="s">
        <v>1533</v>
      </c>
      <c r="F91">
        <v>46</v>
      </c>
    </row>
    <row r="92" spans="1:8" x14ac:dyDescent="0.3">
      <c r="A92" t="s">
        <v>718</v>
      </c>
      <c r="B92" t="s">
        <v>227</v>
      </c>
      <c r="C92" t="s">
        <v>273</v>
      </c>
      <c r="D92" t="s">
        <v>1535</v>
      </c>
      <c r="E92" t="s">
        <v>1533</v>
      </c>
      <c r="F92">
        <v>1246.3900000000001</v>
      </c>
      <c r="G92">
        <v>4267.87</v>
      </c>
      <c r="H92">
        <v>2788.48</v>
      </c>
    </row>
    <row r="93" spans="1:8" x14ac:dyDescent="0.3">
      <c r="A93" t="s">
        <v>718</v>
      </c>
      <c r="B93" t="s">
        <v>227</v>
      </c>
      <c r="C93" t="s">
        <v>326</v>
      </c>
      <c r="D93" t="s">
        <v>1536</v>
      </c>
      <c r="E93" t="s">
        <v>1533</v>
      </c>
      <c r="F93">
        <v>220.08</v>
      </c>
    </row>
    <row r="94" spans="1:8" x14ac:dyDescent="0.3">
      <c r="A94" t="s">
        <v>718</v>
      </c>
      <c r="B94" t="s">
        <v>227</v>
      </c>
      <c r="C94" t="s">
        <v>275</v>
      </c>
      <c r="D94" t="s">
        <v>1537</v>
      </c>
      <c r="E94" t="s">
        <v>1533</v>
      </c>
      <c r="F94">
        <v>32.58</v>
      </c>
      <c r="G94">
        <v>108.69</v>
      </c>
      <c r="H94">
        <v>174.31</v>
      </c>
    </row>
    <row r="95" spans="1:8" x14ac:dyDescent="0.3">
      <c r="A95" t="s">
        <v>718</v>
      </c>
      <c r="B95" t="s">
        <v>227</v>
      </c>
      <c r="C95" t="s">
        <v>276</v>
      </c>
      <c r="D95" t="s">
        <v>1538</v>
      </c>
      <c r="E95" t="s">
        <v>1533</v>
      </c>
      <c r="F95">
        <v>5821.48</v>
      </c>
      <c r="G95">
        <v>5550.99</v>
      </c>
      <c r="H95">
        <v>109.14</v>
      </c>
    </row>
    <row r="96" spans="1:8" x14ac:dyDescent="0.3">
      <c r="A96" t="s">
        <v>718</v>
      </c>
      <c r="B96" t="s">
        <v>227</v>
      </c>
      <c r="C96" t="s">
        <v>310</v>
      </c>
      <c r="D96" t="s">
        <v>1539</v>
      </c>
      <c r="E96" t="s">
        <v>1533</v>
      </c>
      <c r="F96">
        <v>2771.03</v>
      </c>
      <c r="G96">
        <v>1793.99</v>
      </c>
      <c r="H96">
        <v>1763.16</v>
      </c>
    </row>
    <row r="97" spans="1:8" x14ac:dyDescent="0.3">
      <c r="A97" t="s">
        <v>718</v>
      </c>
      <c r="B97" t="s">
        <v>227</v>
      </c>
      <c r="C97" t="s">
        <v>277</v>
      </c>
      <c r="D97" t="s">
        <v>1540</v>
      </c>
      <c r="E97" t="s">
        <v>1533</v>
      </c>
      <c r="H97">
        <v>12.25</v>
      </c>
    </row>
    <row r="98" spans="1:8" x14ac:dyDescent="0.3">
      <c r="A98" t="s">
        <v>718</v>
      </c>
      <c r="B98" t="s">
        <v>227</v>
      </c>
      <c r="C98" t="s">
        <v>322</v>
      </c>
      <c r="D98" t="s">
        <v>1541</v>
      </c>
      <c r="E98" t="s">
        <v>1533</v>
      </c>
      <c r="F98">
        <v>3750.25</v>
      </c>
      <c r="G98">
        <v>2052.0100000000002</v>
      </c>
    </row>
    <row r="99" spans="1:8" x14ac:dyDescent="0.3">
      <c r="A99" t="s">
        <v>718</v>
      </c>
      <c r="B99" t="s">
        <v>227</v>
      </c>
      <c r="C99" t="s">
        <v>374</v>
      </c>
      <c r="D99" t="s">
        <v>1542</v>
      </c>
      <c r="E99" t="s">
        <v>1533</v>
      </c>
      <c r="F99">
        <v>587.41</v>
      </c>
    </row>
    <row r="100" spans="1:8" x14ac:dyDescent="0.3">
      <c r="A100" t="s">
        <v>718</v>
      </c>
      <c r="B100" t="s">
        <v>227</v>
      </c>
      <c r="C100" t="s">
        <v>300</v>
      </c>
      <c r="D100" t="s">
        <v>1543</v>
      </c>
      <c r="E100" t="s">
        <v>1533</v>
      </c>
      <c r="G100">
        <v>10</v>
      </c>
      <c r="H100">
        <v>38.950000000000003</v>
      </c>
    </row>
    <row r="101" spans="1:8" x14ac:dyDescent="0.3">
      <c r="A101" t="s">
        <v>718</v>
      </c>
      <c r="B101" t="s">
        <v>227</v>
      </c>
      <c r="C101" t="s">
        <v>302</v>
      </c>
      <c r="D101" t="s">
        <v>1544</v>
      </c>
      <c r="E101" t="s">
        <v>1533</v>
      </c>
      <c r="F101">
        <v>210.99</v>
      </c>
      <c r="G101">
        <v>1737.31</v>
      </c>
      <c r="H101">
        <v>75.5</v>
      </c>
    </row>
    <row r="102" spans="1:8" x14ac:dyDescent="0.3">
      <c r="A102" t="s">
        <v>718</v>
      </c>
      <c r="B102" t="s">
        <v>227</v>
      </c>
      <c r="C102" t="s">
        <v>364</v>
      </c>
      <c r="D102" t="s">
        <v>1545</v>
      </c>
      <c r="E102" t="s">
        <v>1533</v>
      </c>
      <c r="F102">
        <v>287.5</v>
      </c>
      <c r="G102">
        <v>263.10000000000002</v>
      </c>
      <c r="H102">
        <v>195.39</v>
      </c>
    </row>
    <row r="103" spans="1:8" x14ac:dyDescent="0.3">
      <c r="A103" t="s">
        <v>718</v>
      </c>
      <c r="B103" t="s">
        <v>227</v>
      </c>
      <c r="C103" t="s">
        <v>360</v>
      </c>
      <c r="D103" t="s">
        <v>1546</v>
      </c>
      <c r="E103" t="s">
        <v>1533</v>
      </c>
      <c r="F103">
        <v>1176.33</v>
      </c>
      <c r="G103">
        <v>689.59</v>
      </c>
      <c r="H103">
        <v>212.05</v>
      </c>
    </row>
    <row r="104" spans="1:8" x14ac:dyDescent="0.3">
      <c r="A104" t="s">
        <v>718</v>
      </c>
      <c r="B104" t="s">
        <v>227</v>
      </c>
      <c r="C104" t="s">
        <v>16</v>
      </c>
      <c r="D104" t="s">
        <v>665</v>
      </c>
      <c r="E104" t="s">
        <v>1533</v>
      </c>
      <c r="F104">
        <v>0</v>
      </c>
      <c r="G104">
        <v>0</v>
      </c>
      <c r="H104">
        <v>0</v>
      </c>
    </row>
    <row r="105" spans="1:8" x14ac:dyDescent="0.3">
      <c r="A105" t="s">
        <v>718</v>
      </c>
      <c r="B105" t="s">
        <v>227</v>
      </c>
      <c r="C105" t="s">
        <v>222</v>
      </c>
      <c r="D105" t="s">
        <v>1547</v>
      </c>
      <c r="E105" t="s">
        <v>1548</v>
      </c>
      <c r="F105">
        <v>0.47</v>
      </c>
      <c r="G105">
        <v>1.6</v>
      </c>
      <c r="H105">
        <v>3.2</v>
      </c>
    </row>
    <row r="106" spans="1:8" x14ac:dyDescent="0.3">
      <c r="A106" t="s">
        <v>718</v>
      </c>
      <c r="B106" t="s">
        <v>227</v>
      </c>
      <c r="C106" t="s">
        <v>365</v>
      </c>
      <c r="D106" t="s">
        <v>1549</v>
      </c>
      <c r="E106" t="s">
        <v>1548</v>
      </c>
      <c r="H106">
        <v>7.7</v>
      </c>
    </row>
    <row r="107" spans="1:8" x14ac:dyDescent="0.3">
      <c r="A107" t="s">
        <v>718</v>
      </c>
      <c r="B107" t="s">
        <v>227</v>
      </c>
      <c r="C107" t="s">
        <v>303</v>
      </c>
      <c r="D107" t="s">
        <v>1550</v>
      </c>
      <c r="E107" t="s">
        <v>1548</v>
      </c>
      <c r="F107">
        <v>49147.15</v>
      </c>
      <c r="G107">
        <v>44683.99</v>
      </c>
      <c r="H107">
        <v>8765</v>
      </c>
    </row>
    <row r="108" spans="1:8" x14ac:dyDescent="0.3">
      <c r="A108" t="s">
        <v>718</v>
      </c>
      <c r="B108" t="s">
        <v>227</v>
      </c>
      <c r="C108" t="s">
        <v>366</v>
      </c>
      <c r="D108" t="s">
        <v>1551</v>
      </c>
      <c r="E108" t="s">
        <v>1548</v>
      </c>
      <c r="F108">
        <v>1000</v>
      </c>
      <c r="H108">
        <v>40</v>
      </c>
    </row>
    <row r="109" spans="1:8" x14ac:dyDescent="0.3">
      <c r="A109" t="s">
        <v>718</v>
      </c>
      <c r="B109" t="s">
        <v>227</v>
      </c>
      <c r="C109" t="s">
        <v>323</v>
      </c>
      <c r="D109" t="s">
        <v>1552</v>
      </c>
      <c r="E109" t="s">
        <v>1548</v>
      </c>
      <c r="H109">
        <v>40</v>
      </c>
    </row>
    <row r="110" spans="1:8" x14ac:dyDescent="0.3">
      <c r="A110" t="s">
        <v>718</v>
      </c>
      <c r="B110" t="s">
        <v>227</v>
      </c>
      <c r="C110" t="s">
        <v>399</v>
      </c>
      <c r="D110" t="s">
        <v>1553</v>
      </c>
      <c r="E110" t="s">
        <v>1548</v>
      </c>
      <c r="G110">
        <v>25376</v>
      </c>
      <c r="H110">
        <v>27904</v>
      </c>
    </row>
    <row r="111" spans="1:8" x14ac:dyDescent="0.3">
      <c r="A111" t="s">
        <v>718</v>
      </c>
      <c r="B111" t="s">
        <v>227</v>
      </c>
      <c r="C111" t="s">
        <v>400</v>
      </c>
      <c r="D111" t="s">
        <v>1554</v>
      </c>
      <c r="E111" t="s">
        <v>1548</v>
      </c>
      <c r="F111">
        <v>760</v>
      </c>
    </row>
    <row r="112" spans="1:8" x14ac:dyDescent="0.3">
      <c r="A112" t="s">
        <v>718</v>
      </c>
      <c r="B112" t="s">
        <v>227</v>
      </c>
      <c r="C112" t="s">
        <v>304</v>
      </c>
      <c r="D112" t="s">
        <v>1555</v>
      </c>
      <c r="E112" t="s">
        <v>1548</v>
      </c>
      <c r="G112">
        <v>274</v>
      </c>
    </row>
    <row r="113" spans="1:8" x14ac:dyDescent="0.3">
      <c r="A113" t="s">
        <v>718</v>
      </c>
      <c r="B113" t="s">
        <v>227</v>
      </c>
      <c r="C113" t="s">
        <v>305</v>
      </c>
      <c r="D113" t="s">
        <v>1556</v>
      </c>
      <c r="E113" t="s">
        <v>1548</v>
      </c>
      <c r="F113">
        <v>4532.8</v>
      </c>
      <c r="G113">
        <v>2431.23</v>
      </c>
      <c r="H113">
        <v>1421.61</v>
      </c>
    </row>
    <row r="114" spans="1:8" x14ac:dyDescent="0.3">
      <c r="A114" t="s">
        <v>718</v>
      </c>
      <c r="B114" t="s">
        <v>227</v>
      </c>
      <c r="C114" t="s">
        <v>313</v>
      </c>
      <c r="D114" t="s">
        <v>1557</v>
      </c>
      <c r="E114" t="s">
        <v>1548</v>
      </c>
      <c r="G114">
        <v>541.63</v>
      </c>
    </row>
    <row r="115" spans="1:8" x14ac:dyDescent="0.3">
      <c r="A115" t="s">
        <v>718</v>
      </c>
      <c r="B115" t="s">
        <v>227</v>
      </c>
      <c r="C115" t="s">
        <v>18</v>
      </c>
      <c r="D115" t="s">
        <v>666</v>
      </c>
      <c r="E115" t="s">
        <v>1548</v>
      </c>
      <c r="F115">
        <v>0</v>
      </c>
      <c r="G115">
        <v>0</v>
      </c>
      <c r="H115">
        <v>0</v>
      </c>
    </row>
    <row r="116" spans="1:8" x14ac:dyDescent="0.3">
      <c r="A116" t="s">
        <v>718</v>
      </c>
      <c r="B116" t="s">
        <v>227</v>
      </c>
      <c r="C116" t="s">
        <v>54</v>
      </c>
      <c r="D116" t="s">
        <v>1558</v>
      </c>
      <c r="E116" t="s">
        <v>1548</v>
      </c>
      <c r="F116">
        <v>1968</v>
      </c>
      <c r="G116">
        <v>2412</v>
      </c>
      <c r="H116">
        <v>2211</v>
      </c>
    </row>
    <row r="117" spans="1:8" x14ac:dyDescent="0.3">
      <c r="A117" t="s">
        <v>718</v>
      </c>
      <c r="B117" t="s">
        <v>227</v>
      </c>
      <c r="C117" t="s">
        <v>337</v>
      </c>
      <c r="D117" t="s">
        <v>1559</v>
      </c>
      <c r="E117" t="s">
        <v>1548</v>
      </c>
      <c r="F117">
        <v>5.58</v>
      </c>
    </row>
    <row r="118" spans="1:8" x14ac:dyDescent="0.3">
      <c r="A118" t="s">
        <v>718</v>
      </c>
      <c r="B118" t="s">
        <v>227</v>
      </c>
      <c r="C118" t="s">
        <v>281</v>
      </c>
      <c r="D118" t="s">
        <v>1560</v>
      </c>
      <c r="E118" t="s">
        <v>1561</v>
      </c>
      <c r="G118">
        <v>36</v>
      </c>
      <c r="H118">
        <v>255.84</v>
      </c>
    </row>
    <row r="119" spans="1:8" x14ac:dyDescent="0.3">
      <c r="A119" t="s">
        <v>718</v>
      </c>
      <c r="B119" t="s">
        <v>227</v>
      </c>
      <c r="C119" t="s">
        <v>282</v>
      </c>
      <c r="D119" t="s">
        <v>1562</v>
      </c>
      <c r="E119" t="s">
        <v>1561</v>
      </c>
      <c r="F119">
        <v>234.08</v>
      </c>
      <c r="G119">
        <v>735.24</v>
      </c>
      <c r="H119">
        <v>423.28</v>
      </c>
    </row>
    <row r="120" spans="1:8" x14ac:dyDescent="0.3">
      <c r="A120" t="s">
        <v>718</v>
      </c>
      <c r="B120" t="s">
        <v>227</v>
      </c>
      <c r="C120" t="s">
        <v>283</v>
      </c>
      <c r="D120" t="s">
        <v>1563</v>
      </c>
      <c r="E120" t="s">
        <v>1561</v>
      </c>
      <c r="F120">
        <v>12</v>
      </c>
      <c r="G120">
        <v>23</v>
      </c>
      <c r="H120">
        <v>17</v>
      </c>
    </row>
    <row r="121" spans="1:8" x14ac:dyDescent="0.3">
      <c r="A121" t="s">
        <v>718</v>
      </c>
      <c r="B121" t="s">
        <v>227</v>
      </c>
      <c r="C121" t="s">
        <v>284</v>
      </c>
      <c r="D121" t="s">
        <v>1564</v>
      </c>
      <c r="E121" t="s">
        <v>1561</v>
      </c>
      <c r="G121">
        <v>321.86</v>
      </c>
      <c r="H121">
        <v>959.46</v>
      </c>
    </row>
    <row r="122" spans="1:8" x14ac:dyDescent="0.3">
      <c r="A122" t="s">
        <v>718</v>
      </c>
      <c r="B122" t="s">
        <v>227</v>
      </c>
      <c r="C122" t="s">
        <v>287</v>
      </c>
      <c r="D122" t="s">
        <v>1565</v>
      </c>
      <c r="E122" t="s">
        <v>1561</v>
      </c>
      <c r="H122">
        <v>235</v>
      </c>
    </row>
    <row r="123" spans="1:8" x14ac:dyDescent="0.3">
      <c r="A123" t="s">
        <v>718</v>
      </c>
      <c r="B123" t="s">
        <v>227</v>
      </c>
      <c r="C123" t="s">
        <v>293</v>
      </c>
      <c r="D123" t="s">
        <v>1566</v>
      </c>
      <c r="E123" t="s">
        <v>1561</v>
      </c>
      <c r="G123">
        <v>201.16</v>
      </c>
      <c r="H123">
        <v>121.41</v>
      </c>
    </row>
    <row r="124" spans="1:8" x14ac:dyDescent="0.3">
      <c r="A124" t="s">
        <v>718</v>
      </c>
      <c r="B124" t="s">
        <v>227</v>
      </c>
      <c r="C124" t="s">
        <v>20</v>
      </c>
      <c r="D124" t="s">
        <v>667</v>
      </c>
      <c r="E124" t="s">
        <v>1561</v>
      </c>
      <c r="F124">
        <v>0</v>
      </c>
      <c r="G124">
        <v>0</v>
      </c>
      <c r="H124">
        <v>0</v>
      </c>
    </row>
    <row r="125" spans="1:8" x14ac:dyDescent="0.3">
      <c r="A125" t="s">
        <v>718</v>
      </c>
      <c r="B125" t="s">
        <v>227</v>
      </c>
      <c r="C125" t="s">
        <v>346</v>
      </c>
      <c r="D125" t="s">
        <v>1567</v>
      </c>
      <c r="E125" t="s">
        <v>1568</v>
      </c>
      <c r="H125">
        <v>105.82</v>
      </c>
    </row>
    <row r="126" spans="1:8" x14ac:dyDescent="0.3">
      <c r="A126" t="s">
        <v>718</v>
      </c>
      <c r="B126" t="s">
        <v>227</v>
      </c>
      <c r="C126" t="s">
        <v>158</v>
      </c>
      <c r="D126" t="s">
        <v>1569</v>
      </c>
      <c r="E126" t="s">
        <v>1570</v>
      </c>
      <c r="G126">
        <v>12</v>
      </c>
      <c r="H126">
        <v>50</v>
      </c>
    </row>
    <row r="127" spans="1:8" x14ac:dyDescent="0.3">
      <c r="A127" t="s">
        <v>718</v>
      </c>
      <c r="B127" t="s">
        <v>227</v>
      </c>
      <c r="C127" t="s">
        <v>295</v>
      </c>
      <c r="D127" t="s">
        <v>1571</v>
      </c>
      <c r="E127" t="s">
        <v>1570</v>
      </c>
      <c r="F127">
        <v>954.12</v>
      </c>
      <c r="G127">
        <v>7055.92</v>
      </c>
      <c r="H127">
        <v>3190.04</v>
      </c>
    </row>
    <row r="128" spans="1:8" x14ac:dyDescent="0.3">
      <c r="A128" t="s">
        <v>718</v>
      </c>
      <c r="B128" t="s">
        <v>227</v>
      </c>
      <c r="C128" t="s">
        <v>296</v>
      </c>
      <c r="D128" t="s">
        <v>1572</v>
      </c>
      <c r="E128" t="s">
        <v>1570</v>
      </c>
      <c r="G128">
        <v>199</v>
      </c>
      <c r="H128">
        <v>15</v>
      </c>
    </row>
    <row r="129" spans="1:8" x14ac:dyDescent="0.3">
      <c r="A129" t="s">
        <v>718</v>
      </c>
      <c r="B129" t="s">
        <v>227</v>
      </c>
      <c r="C129" t="s">
        <v>24</v>
      </c>
      <c r="D129" t="s">
        <v>1573</v>
      </c>
      <c r="E129" t="s">
        <v>1570</v>
      </c>
      <c r="G129">
        <v>1990.45</v>
      </c>
      <c r="H129">
        <v>3153.94</v>
      </c>
    </row>
    <row r="130" spans="1:8" x14ac:dyDescent="0.3">
      <c r="A130" t="s">
        <v>718</v>
      </c>
      <c r="B130" t="s">
        <v>227</v>
      </c>
      <c r="C130" t="s">
        <v>324</v>
      </c>
      <c r="D130" t="s">
        <v>1574</v>
      </c>
      <c r="E130" t="s">
        <v>1570</v>
      </c>
      <c r="F130">
        <v>1086</v>
      </c>
    </row>
    <row r="131" spans="1:8" x14ac:dyDescent="0.3">
      <c r="A131" t="s">
        <v>718</v>
      </c>
      <c r="B131" t="s">
        <v>227</v>
      </c>
      <c r="C131" t="s">
        <v>306</v>
      </c>
      <c r="D131" t="s">
        <v>1575</v>
      </c>
      <c r="E131" t="s">
        <v>1570</v>
      </c>
      <c r="F131">
        <v>2282.11</v>
      </c>
    </row>
    <row r="132" spans="1:8" x14ac:dyDescent="0.3">
      <c r="A132" t="s">
        <v>718</v>
      </c>
      <c r="B132" t="s">
        <v>227</v>
      </c>
      <c r="C132" t="s">
        <v>367</v>
      </c>
      <c r="D132" t="s">
        <v>1576</v>
      </c>
      <c r="E132" t="s">
        <v>1570</v>
      </c>
      <c r="G132">
        <v>-54.36</v>
      </c>
    </row>
    <row r="133" spans="1:8" x14ac:dyDescent="0.3">
      <c r="A133" t="s">
        <v>718</v>
      </c>
      <c r="B133" t="s">
        <v>227</v>
      </c>
      <c r="C133" t="s">
        <v>28</v>
      </c>
      <c r="D133" t="s">
        <v>668</v>
      </c>
      <c r="E133" t="s">
        <v>1570</v>
      </c>
      <c r="F133">
        <v>0</v>
      </c>
      <c r="G133">
        <v>0</v>
      </c>
      <c r="H133">
        <v>0</v>
      </c>
    </row>
    <row r="134" spans="1:8" x14ac:dyDescent="0.3">
      <c r="A134" t="s">
        <v>719</v>
      </c>
      <c r="B134" t="s">
        <v>26</v>
      </c>
      <c r="C134" t="s">
        <v>276</v>
      </c>
      <c r="D134" t="s">
        <v>1581</v>
      </c>
      <c r="E134" t="s">
        <v>1582</v>
      </c>
      <c r="H134">
        <v>8500.27</v>
      </c>
    </row>
    <row r="135" spans="1:8" x14ac:dyDescent="0.3">
      <c r="A135" t="s">
        <v>719</v>
      </c>
      <c r="B135" t="s">
        <v>26</v>
      </c>
      <c r="C135" t="s">
        <v>24</v>
      </c>
      <c r="D135" t="s">
        <v>1583</v>
      </c>
      <c r="E135" t="s">
        <v>1584</v>
      </c>
      <c r="F135">
        <v>9122.4500000000007</v>
      </c>
      <c r="G135">
        <v>0</v>
      </c>
    </row>
    <row r="136" spans="1:8" x14ac:dyDescent="0.3">
      <c r="A136" t="s">
        <v>719</v>
      </c>
      <c r="B136" t="s">
        <v>26</v>
      </c>
      <c r="C136" t="s">
        <v>28</v>
      </c>
      <c r="D136" t="s">
        <v>436</v>
      </c>
      <c r="E136" t="s">
        <v>1584</v>
      </c>
      <c r="F136">
        <v>0</v>
      </c>
      <c r="G136">
        <v>0</v>
      </c>
      <c r="H136">
        <v>0</v>
      </c>
    </row>
    <row r="137" spans="1:8" x14ac:dyDescent="0.3">
      <c r="A137" t="s">
        <v>719</v>
      </c>
      <c r="B137" t="s">
        <v>26</v>
      </c>
      <c r="C137" t="s">
        <v>353</v>
      </c>
      <c r="D137" t="s">
        <v>1585</v>
      </c>
      <c r="E137" t="s">
        <v>1586</v>
      </c>
      <c r="H137">
        <v>7000</v>
      </c>
    </row>
    <row r="138" spans="1:8" x14ac:dyDescent="0.3">
      <c r="A138" t="s">
        <v>719</v>
      </c>
      <c r="B138" t="s">
        <v>26</v>
      </c>
      <c r="C138" t="s">
        <v>330</v>
      </c>
      <c r="D138" t="s">
        <v>1587</v>
      </c>
      <c r="E138" t="s">
        <v>1586</v>
      </c>
      <c r="F138">
        <v>0</v>
      </c>
    </row>
    <row r="139" spans="1:8" x14ac:dyDescent="0.3">
      <c r="A139" t="s">
        <v>719</v>
      </c>
      <c r="B139" t="s">
        <v>26</v>
      </c>
      <c r="C139" t="s">
        <v>351</v>
      </c>
      <c r="D139" t="s">
        <v>1588</v>
      </c>
      <c r="E139" t="s">
        <v>1589</v>
      </c>
      <c r="F139">
        <v>9000</v>
      </c>
    </row>
    <row r="140" spans="1:8" x14ac:dyDescent="0.3">
      <c r="A140" t="s">
        <v>719</v>
      </c>
      <c r="B140" t="s">
        <v>33</v>
      </c>
      <c r="C140" t="s">
        <v>35</v>
      </c>
      <c r="D140" t="s">
        <v>438</v>
      </c>
      <c r="E140" t="s">
        <v>1592</v>
      </c>
      <c r="F140">
        <v>5610</v>
      </c>
      <c r="G140">
        <v>14175</v>
      </c>
      <c r="H140">
        <v>12107</v>
      </c>
    </row>
    <row r="141" spans="1:8" x14ac:dyDescent="0.3">
      <c r="A141" t="s">
        <v>719</v>
      </c>
      <c r="B141" t="s">
        <v>47</v>
      </c>
      <c r="C141" t="s">
        <v>154</v>
      </c>
      <c r="D141" t="s">
        <v>1602</v>
      </c>
      <c r="E141" t="s">
        <v>1603</v>
      </c>
      <c r="F141">
        <v>0</v>
      </c>
    </row>
    <row r="142" spans="1:8" x14ac:dyDescent="0.3">
      <c r="A142" t="s">
        <v>719</v>
      </c>
      <c r="B142" t="s">
        <v>47</v>
      </c>
      <c r="C142" t="s">
        <v>156</v>
      </c>
      <c r="D142" t="s">
        <v>1604</v>
      </c>
      <c r="E142" t="s">
        <v>1603</v>
      </c>
      <c r="F142">
        <v>55978.82</v>
      </c>
      <c r="G142">
        <v>56801.07</v>
      </c>
      <c r="H142">
        <v>53560.52</v>
      </c>
    </row>
    <row r="143" spans="1:8" x14ac:dyDescent="0.3">
      <c r="A143" t="s">
        <v>719</v>
      </c>
      <c r="B143" t="s">
        <v>47</v>
      </c>
      <c r="C143" t="s">
        <v>311</v>
      </c>
      <c r="D143" t="s">
        <v>1605</v>
      </c>
      <c r="E143" t="s">
        <v>1603</v>
      </c>
      <c r="F143">
        <v>710.82</v>
      </c>
      <c r="G143">
        <v>678.81</v>
      </c>
      <c r="H143">
        <v>604.95000000000005</v>
      </c>
    </row>
    <row r="144" spans="1:8" x14ac:dyDescent="0.3">
      <c r="A144" t="s">
        <v>719</v>
      </c>
      <c r="B144" t="s">
        <v>47</v>
      </c>
      <c r="C144" t="s">
        <v>35</v>
      </c>
      <c r="D144" t="s">
        <v>1606</v>
      </c>
      <c r="E144" t="s">
        <v>1603</v>
      </c>
      <c r="F144">
        <v>0</v>
      </c>
      <c r="G144">
        <v>0</v>
      </c>
      <c r="H144">
        <v>1655</v>
      </c>
    </row>
    <row r="145" spans="1:8" x14ac:dyDescent="0.3">
      <c r="A145" t="s">
        <v>719</v>
      </c>
      <c r="B145" t="s">
        <v>47</v>
      </c>
      <c r="C145" t="s">
        <v>309</v>
      </c>
      <c r="D145" t="s">
        <v>1607</v>
      </c>
      <c r="E145" t="s">
        <v>1603</v>
      </c>
      <c r="F145">
        <v>0</v>
      </c>
    </row>
    <row r="146" spans="1:8" x14ac:dyDescent="0.3">
      <c r="A146" t="s">
        <v>719</v>
      </c>
      <c r="B146" t="s">
        <v>47</v>
      </c>
      <c r="C146" t="s">
        <v>312</v>
      </c>
      <c r="D146" t="s">
        <v>1608</v>
      </c>
      <c r="E146" t="s">
        <v>1603</v>
      </c>
      <c r="F146">
        <v>10244</v>
      </c>
      <c r="G146">
        <v>10244</v>
      </c>
      <c r="H146">
        <v>18419.759999999998</v>
      </c>
    </row>
    <row r="147" spans="1:8" x14ac:dyDescent="0.3">
      <c r="A147" t="s">
        <v>719</v>
      </c>
      <c r="B147" t="s">
        <v>47</v>
      </c>
      <c r="C147" t="s">
        <v>301</v>
      </c>
      <c r="D147" t="s">
        <v>1609</v>
      </c>
      <c r="E147" t="s">
        <v>1603</v>
      </c>
      <c r="F147">
        <v>30</v>
      </c>
      <c r="H147">
        <v>30</v>
      </c>
    </row>
    <row r="148" spans="1:8" x14ac:dyDescent="0.3">
      <c r="A148" t="s">
        <v>719</v>
      </c>
      <c r="B148" t="s">
        <v>47</v>
      </c>
      <c r="C148" t="s">
        <v>270</v>
      </c>
      <c r="D148" t="s">
        <v>1610</v>
      </c>
      <c r="E148" t="s">
        <v>1603</v>
      </c>
      <c r="F148">
        <v>17</v>
      </c>
      <c r="G148">
        <v>1141.8</v>
      </c>
    </row>
    <row r="149" spans="1:8" x14ac:dyDescent="0.3">
      <c r="A149" t="s">
        <v>719</v>
      </c>
      <c r="B149" t="s">
        <v>47</v>
      </c>
      <c r="C149" t="s">
        <v>11</v>
      </c>
      <c r="D149" t="s">
        <v>449</v>
      </c>
      <c r="E149" t="s">
        <v>1603</v>
      </c>
      <c r="F149">
        <v>0</v>
      </c>
      <c r="G149">
        <v>0</v>
      </c>
      <c r="H149">
        <v>0</v>
      </c>
    </row>
    <row r="150" spans="1:8" x14ac:dyDescent="0.3">
      <c r="A150" t="s">
        <v>719</v>
      </c>
      <c r="B150" t="s">
        <v>47</v>
      </c>
      <c r="C150" t="s">
        <v>273</v>
      </c>
      <c r="D150" t="s">
        <v>1611</v>
      </c>
      <c r="E150" t="s">
        <v>1612</v>
      </c>
      <c r="F150">
        <v>42.71</v>
      </c>
      <c r="G150">
        <v>32.99</v>
      </c>
      <c r="H150">
        <v>3617.07</v>
      </c>
    </row>
    <row r="151" spans="1:8" x14ac:dyDescent="0.3">
      <c r="A151" t="s">
        <v>719</v>
      </c>
      <c r="B151" t="s">
        <v>47</v>
      </c>
      <c r="C151" t="s">
        <v>369</v>
      </c>
      <c r="D151" t="s">
        <v>1613</v>
      </c>
      <c r="E151" t="s">
        <v>1612</v>
      </c>
      <c r="F151">
        <v>297.60000000000002</v>
      </c>
      <c r="G151">
        <v>233.26</v>
      </c>
    </row>
    <row r="152" spans="1:8" x14ac:dyDescent="0.3">
      <c r="A152" t="s">
        <v>719</v>
      </c>
      <c r="B152" t="s">
        <v>47</v>
      </c>
      <c r="C152" t="s">
        <v>184</v>
      </c>
      <c r="D152" t="s">
        <v>1614</v>
      </c>
      <c r="E152" t="s">
        <v>1612</v>
      </c>
      <c r="F152">
        <v>350</v>
      </c>
      <c r="G152">
        <v>25</v>
      </c>
      <c r="H152">
        <v>350</v>
      </c>
    </row>
    <row r="153" spans="1:8" x14ac:dyDescent="0.3">
      <c r="A153" t="s">
        <v>719</v>
      </c>
      <c r="B153" t="s">
        <v>47</v>
      </c>
      <c r="C153" t="s">
        <v>275</v>
      </c>
      <c r="D153" t="s">
        <v>1615</v>
      </c>
      <c r="E153" t="s">
        <v>1612</v>
      </c>
      <c r="F153">
        <v>439.18</v>
      </c>
      <c r="G153">
        <v>1577.72</v>
      </c>
      <c r="H153">
        <v>1435.46</v>
      </c>
    </row>
    <row r="154" spans="1:8" x14ac:dyDescent="0.3">
      <c r="A154" t="s">
        <v>719</v>
      </c>
      <c r="B154" t="s">
        <v>47</v>
      </c>
      <c r="C154" t="s">
        <v>276</v>
      </c>
      <c r="D154" t="s">
        <v>1616</v>
      </c>
      <c r="E154" t="s">
        <v>1612</v>
      </c>
      <c r="G154">
        <v>1404.07</v>
      </c>
      <c r="H154">
        <v>3010.07</v>
      </c>
    </row>
    <row r="155" spans="1:8" x14ac:dyDescent="0.3">
      <c r="A155" t="s">
        <v>719</v>
      </c>
      <c r="B155" t="s">
        <v>47</v>
      </c>
      <c r="C155" t="s">
        <v>310</v>
      </c>
      <c r="D155" t="s">
        <v>1617</v>
      </c>
      <c r="E155" t="s">
        <v>1612</v>
      </c>
      <c r="G155">
        <v>220</v>
      </c>
      <c r="H155">
        <v>351.56</v>
      </c>
    </row>
    <row r="156" spans="1:8" x14ac:dyDescent="0.3">
      <c r="A156" t="s">
        <v>719</v>
      </c>
      <c r="B156" t="s">
        <v>47</v>
      </c>
      <c r="C156" t="s">
        <v>277</v>
      </c>
      <c r="D156" t="s">
        <v>1618</v>
      </c>
      <c r="E156" t="s">
        <v>1612</v>
      </c>
      <c r="F156">
        <v>139.6</v>
      </c>
      <c r="G156">
        <v>0</v>
      </c>
      <c r="H156">
        <v>171.96</v>
      </c>
    </row>
    <row r="157" spans="1:8" x14ac:dyDescent="0.3">
      <c r="A157" t="s">
        <v>719</v>
      </c>
      <c r="B157" t="s">
        <v>47</v>
      </c>
      <c r="C157" t="s">
        <v>302</v>
      </c>
      <c r="D157" t="s">
        <v>1619</v>
      </c>
      <c r="E157" t="s">
        <v>1612</v>
      </c>
      <c r="F157">
        <v>1524.7</v>
      </c>
      <c r="G157">
        <v>1948.55</v>
      </c>
      <c r="H157">
        <v>1529.3</v>
      </c>
    </row>
    <row r="158" spans="1:8" x14ac:dyDescent="0.3">
      <c r="A158" t="s">
        <v>719</v>
      </c>
      <c r="B158" t="s">
        <v>47</v>
      </c>
      <c r="C158" t="s">
        <v>364</v>
      </c>
      <c r="D158" t="s">
        <v>1620</v>
      </c>
      <c r="E158" t="s">
        <v>1612</v>
      </c>
      <c r="F158">
        <v>845.4</v>
      </c>
      <c r="G158">
        <v>990.88</v>
      </c>
      <c r="H158">
        <v>1037.72</v>
      </c>
    </row>
    <row r="159" spans="1:8" x14ac:dyDescent="0.3">
      <c r="A159" t="s">
        <v>719</v>
      </c>
      <c r="B159" t="s">
        <v>47</v>
      </c>
      <c r="C159" t="s">
        <v>360</v>
      </c>
      <c r="D159" t="s">
        <v>1621</v>
      </c>
      <c r="E159" t="s">
        <v>1612</v>
      </c>
      <c r="F159">
        <v>2646.76</v>
      </c>
      <c r="G159">
        <v>3866.24</v>
      </c>
      <c r="H159">
        <v>4117.28</v>
      </c>
    </row>
    <row r="160" spans="1:8" x14ac:dyDescent="0.3">
      <c r="A160" t="s">
        <v>719</v>
      </c>
      <c r="B160" t="s">
        <v>47</v>
      </c>
      <c r="C160" t="s">
        <v>16</v>
      </c>
      <c r="D160" t="s">
        <v>450</v>
      </c>
      <c r="E160" t="s">
        <v>1612</v>
      </c>
      <c r="F160">
        <v>0</v>
      </c>
      <c r="G160">
        <v>0</v>
      </c>
      <c r="H160">
        <v>0</v>
      </c>
    </row>
    <row r="161" spans="1:8" x14ac:dyDescent="0.3">
      <c r="A161" t="s">
        <v>719</v>
      </c>
      <c r="B161" t="s">
        <v>47</v>
      </c>
      <c r="C161" t="s">
        <v>361</v>
      </c>
      <c r="D161" t="s">
        <v>1622</v>
      </c>
      <c r="E161" t="s">
        <v>1623</v>
      </c>
      <c r="F161">
        <v>123.12</v>
      </c>
      <c r="G161">
        <v>46.4</v>
      </c>
    </row>
    <row r="162" spans="1:8" x14ac:dyDescent="0.3">
      <c r="A162" t="s">
        <v>719</v>
      </c>
      <c r="B162" t="s">
        <v>47</v>
      </c>
      <c r="C162" t="s">
        <v>222</v>
      </c>
      <c r="D162" t="s">
        <v>1624</v>
      </c>
      <c r="E162" t="s">
        <v>1623</v>
      </c>
      <c r="F162">
        <v>10789.95</v>
      </c>
      <c r="G162">
        <v>11459.42</v>
      </c>
      <c r="H162">
        <v>9980.09</v>
      </c>
    </row>
    <row r="163" spans="1:8" x14ac:dyDescent="0.3">
      <c r="A163" t="s">
        <v>719</v>
      </c>
      <c r="B163" t="s">
        <v>47</v>
      </c>
      <c r="C163" t="s">
        <v>365</v>
      </c>
      <c r="D163" t="s">
        <v>1625</v>
      </c>
      <c r="E163" t="s">
        <v>1623</v>
      </c>
      <c r="G163">
        <v>0.9</v>
      </c>
      <c r="H163">
        <v>64.650000000000006</v>
      </c>
    </row>
    <row r="164" spans="1:8" x14ac:dyDescent="0.3">
      <c r="A164" t="s">
        <v>719</v>
      </c>
      <c r="B164" t="s">
        <v>47</v>
      </c>
      <c r="C164" t="s">
        <v>303</v>
      </c>
      <c r="D164" t="s">
        <v>1626</v>
      </c>
      <c r="E164" t="s">
        <v>1623</v>
      </c>
      <c r="F164">
        <v>28</v>
      </c>
    </row>
    <row r="165" spans="1:8" x14ac:dyDescent="0.3">
      <c r="A165" t="s">
        <v>719</v>
      </c>
      <c r="B165" t="s">
        <v>47</v>
      </c>
      <c r="C165" t="s">
        <v>305</v>
      </c>
      <c r="D165" t="s">
        <v>1627</v>
      </c>
      <c r="E165" t="s">
        <v>1623</v>
      </c>
      <c r="F165">
        <v>56.4</v>
      </c>
      <c r="H165">
        <v>1351.27</v>
      </c>
    </row>
    <row r="166" spans="1:8" x14ac:dyDescent="0.3">
      <c r="A166" t="s">
        <v>719</v>
      </c>
      <c r="B166" t="s">
        <v>47</v>
      </c>
      <c r="C166" t="s">
        <v>18</v>
      </c>
      <c r="D166" t="s">
        <v>451</v>
      </c>
      <c r="E166" t="s">
        <v>1623</v>
      </c>
      <c r="F166">
        <v>0</v>
      </c>
      <c r="G166">
        <v>0</v>
      </c>
      <c r="H166">
        <v>0</v>
      </c>
    </row>
    <row r="167" spans="1:8" x14ac:dyDescent="0.3">
      <c r="A167" t="s">
        <v>719</v>
      </c>
      <c r="B167" t="s">
        <v>47</v>
      </c>
      <c r="C167" t="s">
        <v>54</v>
      </c>
      <c r="D167" t="s">
        <v>1628</v>
      </c>
      <c r="E167" t="s">
        <v>1623</v>
      </c>
      <c r="F167">
        <v>3120</v>
      </c>
      <c r="G167">
        <v>3204</v>
      </c>
      <c r="H167">
        <v>2937</v>
      </c>
    </row>
    <row r="168" spans="1:8" x14ac:dyDescent="0.3">
      <c r="A168" t="s">
        <v>719</v>
      </c>
      <c r="B168" t="s">
        <v>47</v>
      </c>
      <c r="C168" t="s">
        <v>337</v>
      </c>
      <c r="D168" t="s">
        <v>1629</v>
      </c>
      <c r="E168" t="s">
        <v>1623</v>
      </c>
      <c r="F168">
        <v>149.07</v>
      </c>
    </row>
    <row r="169" spans="1:8" x14ac:dyDescent="0.3">
      <c r="A169" t="s">
        <v>719</v>
      </c>
      <c r="B169" t="s">
        <v>47</v>
      </c>
      <c r="C169" t="s">
        <v>281</v>
      </c>
      <c r="D169" t="s">
        <v>1630</v>
      </c>
      <c r="E169" t="s">
        <v>1631</v>
      </c>
      <c r="F169">
        <v>238.28</v>
      </c>
      <c r="G169">
        <v>531.03</v>
      </c>
      <c r="H169">
        <v>491.39</v>
      </c>
    </row>
    <row r="170" spans="1:8" x14ac:dyDescent="0.3">
      <c r="A170" t="s">
        <v>719</v>
      </c>
      <c r="B170" t="s">
        <v>47</v>
      </c>
      <c r="C170" t="s">
        <v>282</v>
      </c>
      <c r="D170" t="s">
        <v>1632</v>
      </c>
      <c r="E170" t="s">
        <v>1631</v>
      </c>
      <c r="F170">
        <v>436.38</v>
      </c>
      <c r="G170">
        <v>625.91</v>
      </c>
      <c r="H170">
        <v>425.63</v>
      </c>
    </row>
    <row r="171" spans="1:8" x14ac:dyDescent="0.3">
      <c r="A171" t="s">
        <v>719</v>
      </c>
      <c r="B171" t="s">
        <v>47</v>
      </c>
      <c r="C171" t="s">
        <v>283</v>
      </c>
      <c r="D171" t="s">
        <v>1633</v>
      </c>
      <c r="E171" t="s">
        <v>1631</v>
      </c>
      <c r="F171">
        <v>12</v>
      </c>
    </row>
    <row r="172" spans="1:8" x14ac:dyDescent="0.3">
      <c r="A172" t="s">
        <v>719</v>
      </c>
      <c r="B172" t="s">
        <v>47</v>
      </c>
      <c r="C172" t="s">
        <v>284</v>
      </c>
      <c r="D172" t="s">
        <v>1634</v>
      </c>
      <c r="E172" t="s">
        <v>1631</v>
      </c>
      <c r="F172">
        <v>741.95</v>
      </c>
      <c r="G172">
        <v>1108.32</v>
      </c>
      <c r="H172">
        <v>32.1</v>
      </c>
    </row>
    <row r="173" spans="1:8" x14ac:dyDescent="0.3">
      <c r="A173" t="s">
        <v>719</v>
      </c>
      <c r="B173" t="s">
        <v>47</v>
      </c>
      <c r="C173" t="s">
        <v>20</v>
      </c>
      <c r="D173" t="s">
        <v>452</v>
      </c>
      <c r="E173" t="s">
        <v>1631</v>
      </c>
      <c r="F173">
        <v>0</v>
      </c>
      <c r="G173">
        <v>0</v>
      </c>
      <c r="H173">
        <v>0</v>
      </c>
    </row>
    <row r="174" spans="1:8" x14ac:dyDescent="0.3">
      <c r="A174" t="s">
        <v>719</v>
      </c>
      <c r="B174" t="s">
        <v>47</v>
      </c>
      <c r="C174" t="s">
        <v>370</v>
      </c>
      <c r="D174" t="s">
        <v>1635</v>
      </c>
      <c r="E174" t="s">
        <v>1636</v>
      </c>
      <c r="F174">
        <v>7</v>
      </c>
    </row>
    <row r="175" spans="1:8" x14ac:dyDescent="0.3">
      <c r="A175" t="s">
        <v>719</v>
      </c>
      <c r="B175" t="s">
        <v>47</v>
      </c>
      <c r="C175" t="s">
        <v>338</v>
      </c>
      <c r="D175" t="s">
        <v>1637</v>
      </c>
      <c r="E175" t="s">
        <v>1636</v>
      </c>
      <c r="G175">
        <v>8020.32</v>
      </c>
      <c r="H175">
        <v>8020.32</v>
      </c>
    </row>
    <row r="176" spans="1:8" x14ac:dyDescent="0.3">
      <c r="A176" t="s">
        <v>719</v>
      </c>
      <c r="B176" t="s">
        <v>47</v>
      </c>
      <c r="C176" t="s">
        <v>344</v>
      </c>
      <c r="D176" t="s">
        <v>1638</v>
      </c>
      <c r="E176" t="s">
        <v>1639</v>
      </c>
      <c r="G176">
        <v>113.91</v>
      </c>
    </row>
    <row r="177" spans="1:8" x14ac:dyDescent="0.3">
      <c r="A177" t="s">
        <v>719</v>
      </c>
      <c r="B177" t="s">
        <v>47</v>
      </c>
      <c r="C177" t="s">
        <v>346</v>
      </c>
      <c r="D177" t="s">
        <v>1640</v>
      </c>
      <c r="E177" t="s">
        <v>1639</v>
      </c>
      <c r="H177">
        <v>384.43</v>
      </c>
    </row>
    <row r="178" spans="1:8" x14ac:dyDescent="0.3">
      <c r="A178" t="s">
        <v>719</v>
      </c>
      <c r="B178" t="s">
        <v>47</v>
      </c>
      <c r="C178" t="s">
        <v>22</v>
      </c>
      <c r="D178" t="s">
        <v>1641</v>
      </c>
      <c r="E178" t="s">
        <v>1639</v>
      </c>
      <c r="F178">
        <v>690</v>
      </c>
      <c r="G178">
        <v>945</v>
      </c>
      <c r="H178">
        <v>725</v>
      </c>
    </row>
    <row r="179" spans="1:8" x14ac:dyDescent="0.3">
      <c r="A179" t="s">
        <v>719</v>
      </c>
      <c r="B179" t="s">
        <v>47</v>
      </c>
      <c r="C179" t="s">
        <v>158</v>
      </c>
      <c r="D179" t="s">
        <v>1642</v>
      </c>
      <c r="E179" t="s">
        <v>1643</v>
      </c>
      <c r="F179">
        <v>5346</v>
      </c>
      <c r="G179">
        <v>3502</v>
      </c>
      <c r="H179">
        <v>635</v>
      </c>
    </row>
    <row r="180" spans="1:8" x14ac:dyDescent="0.3">
      <c r="A180" t="s">
        <v>719</v>
      </c>
      <c r="B180" t="s">
        <v>47</v>
      </c>
      <c r="C180" t="s">
        <v>295</v>
      </c>
      <c r="D180" t="s">
        <v>1644</v>
      </c>
      <c r="E180" t="s">
        <v>1643</v>
      </c>
      <c r="F180">
        <v>64</v>
      </c>
      <c r="G180">
        <v>1265</v>
      </c>
      <c r="H180">
        <v>703</v>
      </c>
    </row>
    <row r="181" spans="1:8" x14ac:dyDescent="0.3">
      <c r="A181" t="s">
        <v>719</v>
      </c>
      <c r="B181" t="s">
        <v>47</v>
      </c>
      <c r="C181" t="s">
        <v>298</v>
      </c>
      <c r="D181" t="s">
        <v>1645</v>
      </c>
      <c r="E181" t="s">
        <v>1643</v>
      </c>
      <c r="F181">
        <v>492</v>
      </c>
      <c r="G181">
        <v>190</v>
      </c>
      <c r="H181">
        <v>318.13</v>
      </c>
    </row>
    <row r="182" spans="1:8" x14ac:dyDescent="0.3">
      <c r="A182" t="s">
        <v>719</v>
      </c>
      <c r="B182" t="s">
        <v>47</v>
      </c>
      <c r="C182" t="s">
        <v>324</v>
      </c>
      <c r="D182" t="s">
        <v>1646</v>
      </c>
      <c r="E182" t="s">
        <v>1643</v>
      </c>
      <c r="F182">
        <v>40</v>
      </c>
      <c r="G182">
        <v>40</v>
      </c>
    </row>
    <row r="183" spans="1:8" x14ac:dyDescent="0.3">
      <c r="A183" t="s">
        <v>719</v>
      </c>
      <c r="B183" t="s">
        <v>47</v>
      </c>
      <c r="C183" t="s">
        <v>314</v>
      </c>
      <c r="D183" t="s">
        <v>1647</v>
      </c>
      <c r="E183" t="s">
        <v>1643</v>
      </c>
      <c r="F183">
        <v>-5.75</v>
      </c>
      <c r="G183">
        <v>-62.14</v>
      </c>
      <c r="H183">
        <v>-0.85</v>
      </c>
    </row>
    <row r="184" spans="1:8" x14ac:dyDescent="0.3">
      <c r="A184" t="s">
        <v>719</v>
      </c>
      <c r="B184" t="s">
        <v>47</v>
      </c>
      <c r="C184" t="s">
        <v>49</v>
      </c>
      <c r="D184" t="s">
        <v>453</v>
      </c>
      <c r="E184" t="s">
        <v>1643</v>
      </c>
      <c r="F184">
        <v>38117.279999999999</v>
      </c>
      <c r="G184">
        <v>34492.090000000004</v>
      </c>
      <c r="H184">
        <v>33163.67</v>
      </c>
    </row>
    <row r="185" spans="1:8" x14ac:dyDescent="0.3">
      <c r="A185" t="s">
        <v>719</v>
      </c>
      <c r="B185" t="s">
        <v>47</v>
      </c>
      <c r="C185" t="s">
        <v>28</v>
      </c>
      <c r="D185" t="s">
        <v>1648</v>
      </c>
      <c r="E185" t="s">
        <v>1643</v>
      </c>
      <c r="F185">
        <v>0</v>
      </c>
      <c r="G185">
        <v>0</v>
      </c>
    </row>
    <row r="186" spans="1:8" x14ac:dyDescent="0.3">
      <c r="A186" t="s">
        <v>719</v>
      </c>
      <c r="B186" t="s">
        <v>47</v>
      </c>
      <c r="C186" t="s">
        <v>371</v>
      </c>
      <c r="D186" t="s">
        <v>1649</v>
      </c>
      <c r="E186" t="s">
        <v>1650</v>
      </c>
      <c r="F186">
        <v>0</v>
      </c>
      <c r="G186">
        <v>0</v>
      </c>
      <c r="H186">
        <v>650.87</v>
      </c>
    </row>
    <row r="187" spans="1:8" x14ac:dyDescent="0.3">
      <c r="A187" t="s">
        <v>719</v>
      </c>
      <c r="B187" t="s">
        <v>98</v>
      </c>
      <c r="C187" t="s">
        <v>348</v>
      </c>
      <c r="D187" t="s">
        <v>1708</v>
      </c>
      <c r="E187" t="s">
        <v>1709</v>
      </c>
      <c r="H187">
        <v>8666.41</v>
      </c>
    </row>
    <row r="188" spans="1:8" x14ac:dyDescent="0.3">
      <c r="A188" t="s">
        <v>719</v>
      </c>
      <c r="B188" t="s">
        <v>98</v>
      </c>
      <c r="C188" t="s">
        <v>100</v>
      </c>
      <c r="D188" t="s">
        <v>508</v>
      </c>
      <c r="E188" t="s">
        <v>1710</v>
      </c>
      <c r="F188">
        <v>58591.15</v>
      </c>
      <c r="G188">
        <v>60207.82</v>
      </c>
      <c r="H188">
        <v>0</v>
      </c>
    </row>
    <row r="189" spans="1:8" x14ac:dyDescent="0.3">
      <c r="A189" t="s">
        <v>719</v>
      </c>
      <c r="B189" t="s">
        <v>98</v>
      </c>
      <c r="C189" t="s">
        <v>349</v>
      </c>
      <c r="D189" t="s">
        <v>1711</v>
      </c>
      <c r="E189" t="s">
        <v>1710</v>
      </c>
      <c r="F189">
        <v>13599.94</v>
      </c>
      <c r="G189">
        <v>11983.7</v>
      </c>
      <c r="H189">
        <v>9428.68</v>
      </c>
    </row>
    <row r="190" spans="1:8" x14ac:dyDescent="0.3">
      <c r="A190" t="s">
        <v>719</v>
      </c>
      <c r="B190" t="s">
        <v>105</v>
      </c>
      <c r="C190" t="s">
        <v>154</v>
      </c>
      <c r="D190" t="s">
        <v>1722</v>
      </c>
      <c r="E190" t="s">
        <v>1723</v>
      </c>
      <c r="G190">
        <v>6426.8</v>
      </c>
      <c r="H190">
        <v>4586.7</v>
      </c>
    </row>
    <row r="191" spans="1:8" x14ac:dyDescent="0.3">
      <c r="A191" t="s">
        <v>719</v>
      </c>
      <c r="B191" t="s">
        <v>105</v>
      </c>
      <c r="C191" t="s">
        <v>270</v>
      </c>
      <c r="D191" t="s">
        <v>1724</v>
      </c>
      <c r="E191" t="s">
        <v>1723</v>
      </c>
      <c r="F191">
        <v>20</v>
      </c>
      <c r="G191">
        <v>119.88</v>
      </c>
      <c r="H191">
        <v>14.04</v>
      </c>
    </row>
    <row r="192" spans="1:8" x14ac:dyDescent="0.3">
      <c r="A192" t="s">
        <v>719</v>
      </c>
      <c r="B192" t="s">
        <v>105</v>
      </c>
      <c r="C192" t="s">
        <v>11</v>
      </c>
      <c r="D192" t="s">
        <v>514</v>
      </c>
      <c r="E192" t="s">
        <v>1723</v>
      </c>
      <c r="G192">
        <v>0</v>
      </c>
      <c r="H192">
        <v>0</v>
      </c>
    </row>
    <row r="193" spans="1:8" x14ac:dyDescent="0.3">
      <c r="A193" t="s">
        <v>719</v>
      </c>
      <c r="B193" t="s">
        <v>105</v>
      </c>
      <c r="C193" t="s">
        <v>273</v>
      </c>
      <c r="D193" t="s">
        <v>1725</v>
      </c>
      <c r="E193" t="s">
        <v>1726</v>
      </c>
      <c r="F193">
        <v>1215.99</v>
      </c>
      <c r="G193">
        <v>515.39</v>
      </c>
      <c r="H193">
        <v>107.09</v>
      </c>
    </row>
    <row r="194" spans="1:8" x14ac:dyDescent="0.3">
      <c r="A194" t="s">
        <v>719</v>
      </c>
      <c r="B194" t="s">
        <v>105</v>
      </c>
      <c r="C194" t="s">
        <v>275</v>
      </c>
      <c r="D194" t="s">
        <v>1727</v>
      </c>
      <c r="E194" t="s">
        <v>1726</v>
      </c>
      <c r="F194">
        <v>862.41</v>
      </c>
      <c r="G194">
        <v>466.41</v>
      </c>
      <c r="H194">
        <v>235.76</v>
      </c>
    </row>
    <row r="195" spans="1:8" x14ac:dyDescent="0.3">
      <c r="A195" t="s">
        <v>719</v>
      </c>
      <c r="B195" t="s">
        <v>105</v>
      </c>
      <c r="C195" t="s">
        <v>276</v>
      </c>
      <c r="D195" t="s">
        <v>1728</v>
      </c>
      <c r="E195" t="s">
        <v>1726</v>
      </c>
      <c r="G195">
        <v>1243</v>
      </c>
    </row>
    <row r="196" spans="1:8" x14ac:dyDescent="0.3">
      <c r="A196" t="s">
        <v>719</v>
      </c>
      <c r="B196" t="s">
        <v>105</v>
      </c>
      <c r="C196" t="s">
        <v>302</v>
      </c>
      <c r="D196" t="s">
        <v>1729</v>
      </c>
      <c r="E196" t="s">
        <v>1726</v>
      </c>
      <c r="F196">
        <v>176.36</v>
      </c>
      <c r="G196">
        <v>170.17</v>
      </c>
      <c r="H196">
        <v>156.88</v>
      </c>
    </row>
    <row r="197" spans="1:8" x14ac:dyDescent="0.3">
      <c r="A197" t="s">
        <v>719</v>
      </c>
      <c r="B197" t="s">
        <v>105</v>
      </c>
      <c r="C197" t="s">
        <v>364</v>
      </c>
      <c r="D197" t="s">
        <v>1730</v>
      </c>
      <c r="E197" t="s">
        <v>1726</v>
      </c>
      <c r="F197">
        <v>798.89</v>
      </c>
      <c r="G197">
        <v>277.7</v>
      </c>
      <c r="H197">
        <v>205.18</v>
      </c>
    </row>
    <row r="198" spans="1:8" x14ac:dyDescent="0.3">
      <c r="A198" t="s">
        <v>719</v>
      </c>
      <c r="B198" t="s">
        <v>105</v>
      </c>
      <c r="C198" t="s">
        <v>360</v>
      </c>
      <c r="D198" t="s">
        <v>1731</v>
      </c>
      <c r="E198" t="s">
        <v>1726</v>
      </c>
      <c r="F198">
        <v>423.26</v>
      </c>
      <c r="G198">
        <v>541.99</v>
      </c>
      <c r="H198">
        <v>1262.1400000000001</v>
      </c>
    </row>
    <row r="199" spans="1:8" x14ac:dyDescent="0.3">
      <c r="A199" t="s">
        <v>719</v>
      </c>
      <c r="B199" t="s">
        <v>105</v>
      </c>
      <c r="C199" t="s">
        <v>16</v>
      </c>
      <c r="D199" t="s">
        <v>515</v>
      </c>
      <c r="E199" t="s">
        <v>1726</v>
      </c>
      <c r="F199">
        <v>0</v>
      </c>
      <c r="G199">
        <v>0</v>
      </c>
      <c r="H199">
        <v>0</v>
      </c>
    </row>
    <row r="200" spans="1:8" x14ac:dyDescent="0.3">
      <c r="A200" t="s">
        <v>719</v>
      </c>
      <c r="B200" t="s">
        <v>105</v>
      </c>
      <c r="C200" t="s">
        <v>361</v>
      </c>
      <c r="D200" t="s">
        <v>1732</v>
      </c>
      <c r="E200" t="s">
        <v>1733</v>
      </c>
      <c r="F200">
        <v>20.32</v>
      </c>
      <c r="G200">
        <v>8.9600000000000009</v>
      </c>
    </row>
    <row r="201" spans="1:8" x14ac:dyDescent="0.3">
      <c r="A201" t="s">
        <v>719</v>
      </c>
      <c r="B201" t="s">
        <v>105</v>
      </c>
      <c r="C201" t="s">
        <v>222</v>
      </c>
      <c r="D201" t="s">
        <v>1734</v>
      </c>
      <c r="E201" t="s">
        <v>1733</v>
      </c>
      <c r="F201">
        <v>1562.35</v>
      </c>
      <c r="G201">
        <v>387.99</v>
      </c>
      <c r="H201">
        <v>404.56</v>
      </c>
    </row>
    <row r="202" spans="1:8" x14ac:dyDescent="0.3">
      <c r="A202" t="s">
        <v>719</v>
      </c>
      <c r="B202" t="s">
        <v>105</v>
      </c>
      <c r="C202" t="s">
        <v>365</v>
      </c>
      <c r="D202" t="s">
        <v>1735</v>
      </c>
      <c r="E202" t="s">
        <v>1733</v>
      </c>
      <c r="F202">
        <v>42.6</v>
      </c>
    </row>
    <row r="203" spans="1:8" x14ac:dyDescent="0.3">
      <c r="A203" t="s">
        <v>719</v>
      </c>
      <c r="B203" t="s">
        <v>105</v>
      </c>
      <c r="C203" t="s">
        <v>305</v>
      </c>
      <c r="D203" t="s">
        <v>1736</v>
      </c>
      <c r="E203" t="s">
        <v>1733</v>
      </c>
      <c r="F203">
        <v>377.97</v>
      </c>
      <c r="G203">
        <v>35</v>
      </c>
    </row>
    <row r="204" spans="1:8" x14ac:dyDescent="0.3">
      <c r="A204" t="s">
        <v>719</v>
      </c>
      <c r="B204" t="s">
        <v>105</v>
      </c>
      <c r="C204" t="s">
        <v>18</v>
      </c>
      <c r="D204" t="s">
        <v>516</v>
      </c>
      <c r="E204" t="s">
        <v>1733</v>
      </c>
      <c r="F204">
        <v>0</v>
      </c>
      <c r="G204">
        <v>0</v>
      </c>
      <c r="H204">
        <v>0</v>
      </c>
    </row>
    <row r="205" spans="1:8" x14ac:dyDescent="0.3">
      <c r="A205" t="s">
        <v>719</v>
      </c>
      <c r="B205" t="s">
        <v>105</v>
      </c>
      <c r="C205" t="s">
        <v>54</v>
      </c>
      <c r="D205" t="s">
        <v>1737</v>
      </c>
      <c r="E205" t="s">
        <v>1733</v>
      </c>
      <c r="F205">
        <v>1920</v>
      </c>
      <c r="G205">
        <v>1980</v>
      </c>
      <c r="H205">
        <v>1815</v>
      </c>
    </row>
    <row r="206" spans="1:8" x14ac:dyDescent="0.3">
      <c r="A206" t="s">
        <v>719</v>
      </c>
      <c r="B206" t="s">
        <v>105</v>
      </c>
      <c r="C206" t="s">
        <v>337</v>
      </c>
      <c r="D206" t="s">
        <v>1738</v>
      </c>
      <c r="E206" t="s">
        <v>1733</v>
      </c>
      <c r="F206">
        <v>35.979999999999997</v>
      </c>
    </row>
    <row r="207" spans="1:8" x14ac:dyDescent="0.3">
      <c r="A207" t="s">
        <v>719</v>
      </c>
      <c r="B207" t="s">
        <v>105</v>
      </c>
      <c r="C207" t="s">
        <v>282</v>
      </c>
      <c r="D207" t="s">
        <v>1739</v>
      </c>
      <c r="E207" t="s">
        <v>1740</v>
      </c>
      <c r="F207">
        <v>487.12</v>
      </c>
      <c r="G207">
        <v>859.36</v>
      </c>
      <c r="H207">
        <v>241.2</v>
      </c>
    </row>
    <row r="208" spans="1:8" x14ac:dyDescent="0.3">
      <c r="A208" t="s">
        <v>719</v>
      </c>
      <c r="B208" t="s">
        <v>105</v>
      </c>
      <c r="C208" t="s">
        <v>283</v>
      </c>
      <c r="D208" t="s">
        <v>1741</v>
      </c>
      <c r="E208" t="s">
        <v>1740</v>
      </c>
      <c r="F208">
        <v>6</v>
      </c>
    </row>
    <row r="209" spans="1:8" x14ac:dyDescent="0.3">
      <c r="A209" t="s">
        <v>719</v>
      </c>
      <c r="B209" t="s">
        <v>105</v>
      </c>
      <c r="C209" t="s">
        <v>284</v>
      </c>
      <c r="D209" t="s">
        <v>1742</v>
      </c>
      <c r="E209" t="s">
        <v>1740</v>
      </c>
      <c r="F209">
        <v>1381.14</v>
      </c>
      <c r="G209">
        <v>1034.3599999999999</v>
      </c>
      <c r="H209">
        <v>1372.08</v>
      </c>
    </row>
    <row r="210" spans="1:8" x14ac:dyDescent="0.3">
      <c r="A210" t="s">
        <v>719</v>
      </c>
      <c r="B210" t="s">
        <v>105</v>
      </c>
      <c r="C210" t="s">
        <v>286</v>
      </c>
      <c r="D210" t="s">
        <v>1743</v>
      </c>
      <c r="E210" t="s">
        <v>1740</v>
      </c>
      <c r="F210">
        <v>771.8</v>
      </c>
      <c r="H210">
        <v>0</v>
      </c>
    </row>
    <row r="211" spans="1:8" x14ac:dyDescent="0.3">
      <c r="A211" t="s">
        <v>719</v>
      </c>
      <c r="B211" t="s">
        <v>105</v>
      </c>
      <c r="C211" t="s">
        <v>287</v>
      </c>
      <c r="D211" t="s">
        <v>1744</v>
      </c>
      <c r="E211" t="s">
        <v>1740</v>
      </c>
      <c r="F211">
        <v>60.5</v>
      </c>
      <c r="G211">
        <v>256</v>
      </c>
    </row>
    <row r="212" spans="1:8" x14ac:dyDescent="0.3">
      <c r="A212" t="s">
        <v>719</v>
      </c>
      <c r="B212" t="s">
        <v>105</v>
      </c>
      <c r="C212" t="s">
        <v>289</v>
      </c>
      <c r="D212" t="s">
        <v>1745</v>
      </c>
      <c r="E212" t="s">
        <v>1740</v>
      </c>
      <c r="G212">
        <v>380.38</v>
      </c>
    </row>
    <row r="213" spans="1:8" x14ac:dyDescent="0.3">
      <c r="A213" t="s">
        <v>719</v>
      </c>
      <c r="B213" t="s">
        <v>105</v>
      </c>
      <c r="C213" t="s">
        <v>20</v>
      </c>
      <c r="D213" t="s">
        <v>517</v>
      </c>
      <c r="E213" t="s">
        <v>1740</v>
      </c>
      <c r="F213">
        <v>0</v>
      </c>
      <c r="G213">
        <v>0</v>
      </c>
      <c r="H213">
        <v>0</v>
      </c>
    </row>
    <row r="214" spans="1:8" x14ac:dyDescent="0.3">
      <c r="A214" t="s">
        <v>719</v>
      </c>
      <c r="B214" t="s">
        <v>105</v>
      </c>
      <c r="C214" t="s">
        <v>344</v>
      </c>
      <c r="D214" t="s">
        <v>1746</v>
      </c>
      <c r="E214" t="s">
        <v>1747</v>
      </c>
      <c r="F214">
        <v>87.37</v>
      </c>
    </row>
    <row r="215" spans="1:8" x14ac:dyDescent="0.3">
      <c r="A215" t="s">
        <v>719</v>
      </c>
      <c r="B215" t="s">
        <v>105</v>
      </c>
      <c r="C215" t="s">
        <v>346</v>
      </c>
      <c r="D215" t="s">
        <v>1748</v>
      </c>
      <c r="E215" t="s">
        <v>1747</v>
      </c>
      <c r="H215">
        <v>251.23</v>
      </c>
    </row>
    <row r="216" spans="1:8" x14ac:dyDescent="0.3">
      <c r="A216" t="s">
        <v>719</v>
      </c>
      <c r="B216" t="s">
        <v>105</v>
      </c>
      <c r="C216" t="s">
        <v>158</v>
      </c>
      <c r="D216" t="s">
        <v>1749</v>
      </c>
      <c r="E216" t="s">
        <v>1750</v>
      </c>
      <c r="F216">
        <v>1277</v>
      </c>
      <c r="G216">
        <v>1642</v>
      </c>
      <c r="H216">
        <v>1974</v>
      </c>
    </row>
    <row r="217" spans="1:8" x14ac:dyDescent="0.3">
      <c r="A217" t="s">
        <v>719</v>
      </c>
      <c r="B217" t="s">
        <v>105</v>
      </c>
      <c r="C217" t="s">
        <v>297</v>
      </c>
      <c r="D217" t="s">
        <v>1751</v>
      </c>
      <c r="E217" t="s">
        <v>1750</v>
      </c>
      <c r="F217">
        <v>4352.74</v>
      </c>
    </row>
    <row r="218" spans="1:8" x14ac:dyDescent="0.3">
      <c r="A218" t="s">
        <v>719</v>
      </c>
      <c r="B218" t="s">
        <v>105</v>
      </c>
      <c r="C218" t="s">
        <v>24</v>
      </c>
      <c r="D218" t="s">
        <v>1752</v>
      </c>
      <c r="E218" t="s">
        <v>1750</v>
      </c>
      <c r="F218">
        <v>55.9</v>
      </c>
    </row>
    <row r="219" spans="1:8" x14ac:dyDescent="0.3">
      <c r="A219" t="s">
        <v>719</v>
      </c>
      <c r="B219" t="s">
        <v>105</v>
      </c>
      <c r="C219" t="s">
        <v>298</v>
      </c>
      <c r="D219" t="s">
        <v>1753</v>
      </c>
      <c r="E219" t="s">
        <v>1750</v>
      </c>
      <c r="F219">
        <v>879</v>
      </c>
      <c r="G219">
        <v>910</v>
      </c>
      <c r="H219">
        <v>820</v>
      </c>
    </row>
    <row r="220" spans="1:8" x14ac:dyDescent="0.3">
      <c r="A220" t="s">
        <v>719</v>
      </c>
      <c r="B220" t="s">
        <v>105</v>
      </c>
      <c r="C220" t="s">
        <v>49</v>
      </c>
      <c r="D220" t="s">
        <v>1754</v>
      </c>
      <c r="E220" t="s">
        <v>1750</v>
      </c>
      <c r="F220">
        <v>5.16</v>
      </c>
      <c r="G220">
        <v>30.83</v>
      </c>
      <c r="H220">
        <v>10.039999999999999</v>
      </c>
    </row>
    <row r="221" spans="1:8" x14ac:dyDescent="0.3">
      <c r="A221" t="s">
        <v>719</v>
      </c>
      <c r="B221" t="s">
        <v>105</v>
      </c>
      <c r="C221" t="s">
        <v>107</v>
      </c>
      <c r="D221" t="s">
        <v>518</v>
      </c>
      <c r="E221" t="s">
        <v>1750</v>
      </c>
      <c r="F221">
        <v>10606.44</v>
      </c>
      <c r="G221">
        <v>5891.91</v>
      </c>
      <c r="H221">
        <v>58</v>
      </c>
    </row>
    <row r="222" spans="1:8" x14ac:dyDescent="0.3">
      <c r="A222" t="s">
        <v>719</v>
      </c>
      <c r="B222" t="s">
        <v>105</v>
      </c>
      <c r="C222" t="s">
        <v>28</v>
      </c>
      <c r="D222" t="s">
        <v>1755</v>
      </c>
      <c r="E222" t="s">
        <v>1750</v>
      </c>
      <c r="F222">
        <v>0</v>
      </c>
      <c r="G222">
        <v>0</v>
      </c>
    </row>
    <row r="223" spans="1:8" x14ac:dyDescent="0.3">
      <c r="A223" t="s">
        <v>719</v>
      </c>
      <c r="B223" t="s">
        <v>126</v>
      </c>
      <c r="C223" t="s">
        <v>387</v>
      </c>
      <c r="D223" t="s">
        <v>1758</v>
      </c>
      <c r="E223" t="s">
        <v>1759</v>
      </c>
      <c r="F223">
        <v>0</v>
      </c>
      <c r="G223">
        <v>0</v>
      </c>
    </row>
    <row r="224" spans="1:8" x14ac:dyDescent="0.3">
      <c r="A224" t="s">
        <v>719</v>
      </c>
      <c r="B224" t="s">
        <v>126</v>
      </c>
      <c r="C224" t="s">
        <v>128</v>
      </c>
      <c r="D224" t="s">
        <v>540</v>
      </c>
      <c r="E224" t="s">
        <v>1759</v>
      </c>
      <c r="F224">
        <v>15473.2</v>
      </c>
      <c r="G224">
        <v>23239.3</v>
      </c>
      <c r="H224">
        <v>37206.699999999997</v>
      </c>
    </row>
    <row r="225" spans="1:8" x14ac:dyDescent="0.3">
      <c r="A225" t="s">
        <v>719</v>
      </c>
      <c r="B225" t="s">
        <v>126</v>
      </c>
      <c r="C225" t="s">
        <v>130</v>
      </c>
      <c r="D225" t="s">
        <v>542</v>
      </c>
      <c r="E225" t="s">
        <v>1759</v>
      </c>
      <c r="F225">
        <v>59509.8</v>
      </c>
      <c r="G225">
        <v>64758.8</v>
      </c>
      <c r="H225">
        <v>64822</v>
      </c>
    </row>
    <row r="226" spans="1:8" x14ac:dyDescent="0.3">
      <c r="A226" t="s">
        <v>719</v>
      </c>
      <c r="B226" t="s">
        <v>126</v>
      </c>
      <c r="C226" t="s">
        <v>134</v>
      </c>
      <c r="D226" t="s">
        <v>544</v>
      </c>
      <c r="E226" t="s">
        <v>1759</v>
      </c>
      <c r="F226">
        <v>357714.5</v>
      </c>
      <c r="G226">
        <v>347599.01</v>
      </c>
      <c r="H226">
        <v>284905.95</v>
      </c>
    </row>
    <row r="227" spans="1:8" x14ac:dyDescent="0.3">
      <c r="A227" t="s">
        <v>719</v>
      </c>
      <c r="B227" t="s">
        <v>126</v>
      </c>
      <c r="C227" t="s">
        <v>388</v>
      </c>
      <c r="D227" t="s">
        <v>1760</v>
      </c>
      <c r="E227" t="s">
        <v>1759</v>
      </c>
      <c r="F227">
        <v>0</v>
      </c>
      <c r="G227">
        <v>0</v>
      </c>
    </row>
    <row r="228" spans="1:8" x14ac:dyDescent="0.3">
      <c r="A228" t="s">
        <v>719</v>
      </c>
      <c r="B228" t="s">
        <v>126</v>
      </c>
      <c r="C228" t="s">
        <v>132</v>
      </c>
      <c r="D228" t="s">
        <v>546</v>
      </c>
      <c r="E228" t="s">
        <v>1759</v>
      </c>
      <c r="F228">
        <v>15450</v>
      </c>
      <c r="G228">
        <v>15913.4</v>
      </c>
      <c r="H228">
        <v>0</v>
      </c>
    </row>
    <row r="229" spans="1:8" x14ac:dyDescent="0.3">
      <c r="A229" t="s">
        <v>719</v>
      </c>
      <c r="B229" t="s">
        <v>126</v>
      </c>
      <c r="C229" t="s">
        <v>136</v>
      </c>
      <c r="D229" t="s">
        <v>548</v>
      </c>
      <c r="E229" t="s">
        <v>1759</v>
      </c>
      <c r="F229">
        <v>337325</v>
      </c>
      <c r="G229">
        <v>330203.3</v>
      </c>
      <c r="H229">
        <v>422279.22</v>
      </c>
    </row>
    <row r="230" spans="1:8" x14ac:dyDescent="0.3">
      <c r="A230" t="s">
        <v>719</v>
      </c>
      <c r="B230" t="s">
        <v>126</v>
      </c>
      <c r="C230" t="s">
        <v>389</v>
      </c>
      <c r="D230" t="s">
        <v>1761</v>
      </c>
      <c r="E230" t="s">
        <v>1759</v>
      </c>
      <c r="F230">
        <v>0</v>
      </c>
      <c r="G230">
        <v>0</v>
      </c>
    </row>
    <row r="231" spans="1:8" x14ac:dyDescent="0.3">
      <c r="A231" t="s">
        <v>719</v>
      </c>
      <c r="B231" t="s">
        <v>126</v>
      </c>
      <c r="C231" t="s">
        <v>138</v>
      </c>
      <c r="D231" t="s">
        <v>550</v>
      </c>
      <c r="E231" t="s">
        <v>1759</v>
      </c>
      <c r="F231">
        <v>19386</v>
      </c>
      <c r="G231">
        <v>13569</v>
      </c>
      <c r="H231">
        <v>18092</v>
      </c>
    </row>
    <row r="232" spans="1:8" x14ac:dyDescent="0.3">
      <c r="A232" t="s">
        <v>719</v>
      </c>
      <c r="B232" t="s">
        <v>126</v>
      </c>
      <c r="C232" t="s">
        <v>140</v>
      </c>
      <c r="D232" t="s">
        <v>552</v>
      </c>
      <c r="E232" t="s">
        <v>1759</v>
      </c>
      <c r="F232">
        <v>107745</v>
      </c>
      <c r="G232">
        <v>85564.13</v>
      </c>
      <c r="H232">
        <v>81255.8</v>
      </c>
    </row>
    <row r="233" spans="1:8" x14ac:dyDescent="0.3">
      <c r="A233" t="s">
        <v>719</v>
      </c>
      <c r="B233" t="s">
        <v>126</v>
      </c>
      <c r="C233" t="s">
        <v>390</v>
      </c>
      <c r="D233" t="s">
        <v>1762</v>
      </c>
      <c r="E233" t="s">
        <v>1759</v>
      </c>
      <c r="H233">
        <v>4523</v>
      </c>
    </row>
    <row r="234" spans="1:8" x14ac:dyDescent="0.3">
      <c r="A234" t="s">
        <v>719</v>
      </c>
      <c r="B234" t="s">
        <v>126</v>
      </c>
      <c r="C234" t="s">
        <v>142</v>
      </c>
      <c r="D234" t="s">
        <v>554</v>
      </c>
      <c r="E234" t="s">
        <v>1759</v>
      </c>
      <c r="F234">
        <v>0</v>
      </c>
      <c r="G234">
        <v>3769.5</v>
      </c>
      <c r="H234">
        <v>0</v>
      </c>
    </row>
    <row r="235" spans="1:8" x14ac:dyDescent="0.3">
      <c r="A235" t="s">
        <v>719</v>
      </c>
      <c r="B235" t="s">
        <v>126</v>
      </c>
      <c r="C235" t="s">
        <v>144</v>
      </c>
      <c r="D235" t="s">
        <v>556</v>
      </c>
      <c r="E235" t="s">
        <v>1759</v>
      </c>
      <c r="F235">
        <v>4308</v>
      </c>
      <c r="G235">
        <v>0</v>
      </c>
      <c r="H235">
        <v>0</v>
      </c>
    </row>
    <row r="236" spans="1:8" x14ac:dyDescent="0.3">
      <c r="A236" t="s">
        <v>719</v>
      </c>
      <c r="B236" t="s">
        <v>126</v>
      </c>
      <c r="C236" t="s">
        <v>146</v>
      </c>
      <c r="D236" t="s">
        <v>557</v>
      </c>
      <c r="E236" t="s">
        <v>1759</v>
      </c>
      <c r="F236">
        <v>27948.25</v>
      </c>
      <c r="G236">
        <v>31002</v>
      </c>
      <c r="H236">
        <v>28645.75</v>
      </c>
    </row>
    <row r="237" spans="1:8" x14ac:dyDescent="0.3">
      <c r="A237" t="s">
        <v>719</v>
      </c>
      <c r="B237" t="s">
        <v>126</v>
      </c>
      <c r="C237" t="s">
        <v>148</v>
      </c>
      <c r="D237" t="s">
        <v>559</v>
      </c>
      <c r="E237" t="s">
        <v>1759</v>
      </c>
      <c r="F237">
        <v>13489.5</v>
      </c>
      <c r="G237">
        <v>6660</v>
      </c>
      <c r="H237">
        <v>6408.5</v>
      </c>
    </row>
    <row r="238" spans="1:8" x14ac:dyDescent="0.3">
      <c r="A238" t="s">
        <v>719</v>
      </c>
      <c r="B238" t="s">
        <v>126</v>
      </c>
      <c r="C238" t="s">
        <v>150</v>
      </c>
      <c r="D238" t="s">
        <v>561</v>
      </c>
      <c r="E238" t="s">
        <v>1759</v>
      </c>
      <c r="F238">
        <v>3915.9</v>
      </c>
      <c r="G238">
        <v>3921.15</v>
      </c>
      <c r="H238">
        <v>2899.25</v>
      </c>
    </row>
    <row r="239" spans="1:8" x14ac:dyDescent="0.3">
      <c r="A239" t="s">
        <v>719</v>
      </c>
      <c r="B239" t="s">
        <v>126</v>
      </c>
      <c r="C239" t="s">
        <v>28</v>
      </c>
      <c r="D239" t="s">
        <v>1763</v>
      </c>
      <c r="E239" t="s">
        <v>1759</v>
      </c>
      <c r="F239">
        <v>0</v>
      </c>
    </row>
    <row r="240" spans="1:8" x14ac:dyDescent="0.3">
      <c r="A240" t="s">
        <v>719</v>
      </c>
      <c r="B240" t="s">
        <v>165</v>
      </c>
      <c r="C240" t="s">
        <v>154</v>
      </c>
      <c r="D240" t="s">
        <v>1777</v>
      </c>
      <c r="E240" t="s">
        <v>1778</v>
      </c>
      <c r="F240">
        <v>15000</v>
      </c>
    </row>
    <row r="241" spans="1:8" x14ac:dyDescent="0.3">
      <c r="A241" t="s">
        <v>719</v>
      </c>
      <c r="B241" t="s">
        <v>165</v>
      </c>
      <c r="C241" t="s">
        <v>270</v>
      </c>
      <c r="D241" t="s">
        <v>1779</v>
      </c>
      <c r="E241" t="s">
        <v>1778</v>
      </c>
      <c r="F241">
        <v>12</v>
      </c>
    </row>
    <row r="242" spans="1:8" x14ac:dyDescent="0.3">
      <c r="A242" t="s">
        <v>719</v>
      </c>
      <c r="B242" t="s">
        <v>165</v>
      </c>
      <c r="C242" t="s">
        <v>184</v>
      </c>
      <c r="D242" t="s">
        <v>1780</v>
      </c>
      <c r="E242" t="s">
        <v>1781</v>
      </c>
      <c r="F242">
        <v>104.95</v>
      </c>
    </row>
    <row r="243" spans="1:8" x14ac:dyDescent="0.3">
      <c r="A243" t="s">
        <v>719</v>
      </c>
      <c r="B243" t="s">
        <v>165</v>
      </c>
      <c r="C243" t="s">
        <v>275</v>
      </c>
      <c r="D243" t="s">
        <v>1782</v>
      </c>
      <c r="E243" t="s">
        <v>1781</v>
      </c>
      <c r="F243">
        <v>10.45</v>
      </c>
    </row>
    <row r="244" spans="1:8" x14ac:dyDescent="0.3">
      <c r="A244" t="s">
        <v>719</v>
      </c>
      <c r="B244" t="s">
        <v>165</v>
      </c>
      <c r="C244" t="s">
        <v>364</v>
      </c>
      <c r="D244" t="s">
        <v>1783</v>
      </c>
      <c r="E244" t="s">
        <v>1781</v>
      </c>
      <c r="F244">
        <v>23.2</v>
      </c>
    </row>
    <row r="245" spans="1:8" x14ac:dyDescent="0.3">
      <c r="A245" t="s">
        <v>719</v>
      </c>
      <c r="B245" t="s">
        <v>165</v>
      </c>
      <c r="C245" t="s">
        <v>360</v>
      </c>
      <c r="D245" t="s">
        <v>1784</v>
      </c>
      <c r="E245" t="s">
        <v>1781</v>
      </c>
      <c r="F245">
        <v>23.4</v>
      </c>
    </row>
    <row r="246" spans="1:8" x14ac:dyDescent="0.3">
      <c r="A246" t="s">
        <v>719</v>
      </c>
      <c r="B246" t="s">
        <v>165</v>
      </c>
      <c r="C246" t="s">
        <v>16</v>
      </c>
      <c r="D246" t="s">
        <v>578</v>
      </c>
      <c r="E246" t="s">
        <v>1781</v>
      </c>
      <c r="F246">
        <v>0</v>
      </c>
      <c r="G246">
        <v>0</v>
      </c>
      <c r="H246">
        <v>0</v>
      </c>
    </row>
    <row r="247" spans="1:8" x14ac:dyDescent="0.3">
      <c r="A247" t="s">
        <v>719</v>
      </c>
      <c r="B247" t="s">
        <v>165</v>
      </c>
      <c r="C247" t="s">
        <v>304</v>
      </c>
      <c r="D247" t="s">
        <v>1785</v>
      </c>
      <c r="E247" t="s">
        <v>1786</v>
      </c>
      <c r="F247">
        <v>2649</v>
      </c>
    </row>
    <row r="248" spans="1:8" x14ac:dyDescent="0.3">
      <c r="A248" t="s">
        <v>719</v>
      </c>
      <c r="B248" t="s">
        <v>165</v>
      </c>
      <c r="C248" t="s">
        <v>305</v>
      </c>
      <c r="D248" t="s">
        <v>1787</v>
      </c>
      <c r="E248" t="s">
        <v>1786</v>
      </c>
      <c r="F248">
        <v>1865.69</v>
      </c>
    </row>
    <row r="249" spans="1:8" x14ac:dyDescent="0.3">
      <c r="A249" t="s">
        <v>719</v>
      </c>
      <c r="B249" t="s">
        <v>165</v>
      </c>
      <c r="C249" t="s">
        <v>18</v>
      </c>
      <c r="D249" t="s">
        <v>579</v>
      </c>
      <c r="E249" t="s">
        <v>1786</v>
      </c>
      <c r="F249">
        <v>0</v>
      </c>
      <c r="G249">
        <v>0</v>
      </c>
      <c r="H249">
        <v>0</v>
      </c>
    </row>
    <row r="250" spans="1:8" x14ac:dyDescent="0.3">
      <c r="A250" t="s">
        <v>719</v>
      </c>
      <c r="B250" t="s">
        <v>165</v>
      </c>
      <c r="C250" t="s">
        <v>54</v>
      </c>
      <c r="D250" t="s">
        <v>1788</v>
      </c>
      <c r="E250" t="s">
        <v>1786</v>
      </c>
      <c r="F250">
        <v>1536</v>
      </c>
      <c r="G250">
        <v>1584</v>
      </c>
      <c r="H250">
        <v>1452</v>
      </c>
    </row>
    <row r="251" spans="1:8" x14ac:dyDescent="0.3">
      <c r="A251" t="s">
        <v>719</v>
      </c>
      <c r="B251" t="s">
        <v>165</v>
      </c>
      <c r="C251" t="s">
        <v>337</v>
      </c>
      <c r="D251" t="s">
        <v>1789</v>
      </c>
      <c r="E251" t="s">
        <v>1786</v>
      </c>
      <c r="F251">
        <v>71.02</v>
      </c>
    </row>
    <row r="252" spans="1:8" x14ac:dyDescent="0.3">
      <c r="A252" t="s">
        <v>719</v>
      </c>
      <c r="B252" t="s">
        <v>165</v>
      </c>
      <c r="C252" t="s">
        <v>281</v>
      </c>
      <c r="D252" t="s">
        <v>1790</v>
      </c>
      <c r="E252" t="s">
        <v>1791</v>
      </c>
      <c r="F252">
        <v>274.06</v>
      </c>
      <c r="G252">
        <v>62.88</v>
      </c>
    </row>
    <row r="253" spans="1:8" x14ac:dyDescent="0.3">
      <c r="A253" t="s">
        <v>719</v>
      </c>
      <c r="B253" t="s">
        <v>165</v>
      </c>
      <c r="C253" t="s">
        <v>282</v>
      </c>
      <c r="D253" t="s">
        <v>1792</v>
      </c>
      <c r="E253" t="s">
        <v>1791</v>
      </c>
      <c r="F253">
        <v>451.03</v>
      </c>
      <c r="G253">
        <v>253.82</v>
      </c>
    </row>
    <row r="254" spans="1:8" x14ac:dyDescent="0.3">
      <c r="A254" t="s">
        <v>719</v>
      </c>
      <c r="B254" t="s">
        <v>165</v>
      </c>
      <c r="C254" t="s">
        <v>283</v>
      </c>
      <c r="D254" t="s">
        <v>1793</v>
      </c>
      <c r="E254" t="s">
        <v>1791</v>
      </c>
      <c r="F254">
        <v>18</v>
      </c>
    </row>
    <row r="255" spans="1:8" x14ac:dyDescent="0.3">
      <c r="A255" t="s">
        <v>719</v>
      </c>
      <c r="B255" t="s">
        <v>165</v>
      </c>
      <c r="C255" t="s">
        <v>20</v>
      </c>
      <c r="D255" t="s">
        <v>580</v>
      </c>
      <c r="E255" t="s">
        <v>1791</v>
      </c>
      <c r="F255">
        <v>0</v>
      </c>
      <c r="G255">
        <v>0</v>
      </c>
      <c r="H255">
        <v>0</v>
      </c>
    </row>
    <row r="256" spans="1:8" x14ac:dyDescent="0.3">
      <c r="A256" t="s">
        <v>719</v>
      </c>
      <c r="B256" t="s">
        <v>165</v>
      </c>
      <c r="C256" t="s">
        <v>346</v>
      </c>
      <c r="D256" t="s">
        <v>1794</v>
      </c>
      <c r="E256" t="s">
        <v>1795</v>
      </c>
      <c r="H256">
        <v>101.38</v>
      </c>
    </row>
    <row r="257" spans="1:8" x14ac:dyDescent="0.3">
      <c r="A257" t="s">
        <v>719</v>
      </c>
      <c r="B257" t="s">
        <v>165</v>
      </c>
      <c r="C257" t="s">
        <v>158</v>
      </c>
      <c r="D257" t="s">
        <v>1796</v>
      </c>
      <c r="E257" t="s">
        <v>1797</v>
      </c>
      <c r="F257">
        <v>1023</v>
      </c>
    </row>
    <row r="258" spans="1:8" x14ac:dyDescent="0.3">
      <c r="A258" t="s">
        <v>719</v>
      </c>
      <c r="B258" t="s">
        <v>165</v>
      </c>
      <c r="C258" t="s">
        <v>295</v>
      </c>
      <c r="D258" t="s">
        <v>1798</v>
      </c>
      <c r="E258" t="s">
        <v>1797</v>
      </c>
      <c r="F258">
        <v>601.5</v>
      </c>
    </row>
    <row r="259" spans="1:8" x14ac:dyDescent="0.3">
      <c r="A259" t="s">
        <v>719</v>
      </c>
      <c r="B259" t="s">
        <v>165</v>
      </c>
      <c r="C259" t="s">
        <v>296</v>
      </c>
      <c r="D259" t="s">
        <v>1799</v>
      </c>
      <c r="E259" t="s">
        <v>1797</v>
      </c>
      <c r="F259">
        <v>219</v>
      </c>
    </row>
    <row r="260" spans="1:8" x14ac:dyDescent="0.3">
      <c r="A260" t="s">
        <v>719</v>
      </c>
      <c r="B260" t="s">
        <v>165</v>
      </c>
      <c r="C260" t="s">
        <v>306</v>
      </c>
      <c r="D260" t="s">
        <v>1800</v>
      </c>
      <c r="E260" t="s">
        <v>1797</v>
      </c>
      <c r="F260">
        <v>2333.4299999999998</v>
      </c>
    </row>
    <row r="261" spans="1:8" x14ac:dyDescent="0.3">
      <c r="A261" t="s">
        <v>719</v>
      </c>
      <c r="B261" t="s">
        <v>165</v>
      </c>
      <c r="C261" t="s">
        <v>367</v>
      </c>
      <c r="D261" t="s">
        <v>1801</v>
      </c>
      <c r="E261" t="s">
        <v>1797</v>
      </c>
      <c r="G261">
        <v>-13.09</v>
      </c>
      <c r="H261">
        <v>-196.84</v>
      </c>
    </row>
    <row r="262" spans="1:8" x14ac:dyDescent="0.3">
      <c r="A262" t="s">
        <v>719</v>
      </c>
      <c r="B262" t="s">
        <v>165</v>
      </c>
      <c r="C262" t="s">
        <v>28</v>
      </c>
      <c r="D262" t="s">
        <v>1802</v>
      </c>
      <c r="E262" t="s">
        <v>1797</v>
      </c>
      <c r="F262">
        <v>0</v>
      </c>
      <c r="G262">
        <v>0</v>
      </c>
    </row>
    <row r="263" spans="1:8" x14ac:dyDescent="0.3">
      <c r="A263" t="s">
        <v>719</v>
      </c>
      <c r="B263" t="s">
        <v>170</v>
      </c>
      <c r="C263" t="s">
        <v>352</v>
      </c>
      <c r="D263" t="s">
        <v>1812</v>
      </c>
      <c r="E263" t="s">
        <v>1813</v>
      </c>
      <c r="H263">
        <v>2000</v>
      </c>
    </row>
    <row r="264" spans="1:8" x14ac:dyDescent="0.3">
      <c r="A264" t="s">
        <v>719</v>
      </c>
      <c r="B264" t="s">
        <v>170</v>
      </c>
      <c r="C264" t="s">
        <v>273</v>
      </c>
      <c r="D264" t="s">
        <v>1814</v>
      </c>
      <c r="E264" t="s">
        <v>1813</v>
      </c>
      <c r="F264">
        <v>0</v>
      </c>
      <c r="H264">
        <v>9109.86</v>
      </c>
    </row>
    <row r="265" spans="1:8" x14ac:dyDescent="0.3">
      <c r="A265" t="s">
        <v>719</v>
      </c>
      <c r="B265" t="s">
        <v>170</v>
      </c>
      <c r="C265" t="s">
        <v>184</v>
      </c>
      <c r="D265" t="s">
        <v>1815</v>
      </c>
      <c r="E265" t="s">
        <v>1813</v>
      </c>
      <c r="H265">
        <v>237.18</v>
      </c>
    </row>
    <row r="266" spans="1:8" x14ac:dyDescent="0.3">
      <c r="A266" t="s">
        <v>719</v>
      </c>
      <c r="B266" t="s">
        <v>170</v>
      </c>
      <c r="C266" t="s">
        <v>326</v>
      </c>
      <c r="D266" t="s">
        <v>1816</v>
      </c>
      <c r="E266" t="s">
        <v>1813</v>
      </c>
      <c r="H266">
        <v>6750</v>
      </c>
    </row>
    <row r="267" spans="1:8" x14ac:dyDescent="0.3">
      <c r="A267" t="s">
        <v>719</v>
      </c>
      <c r="B267" t="s">
        <v>170</v>
      </c>
      <c r="C267" t="s">
        <v>300</v>
      </c>
      <c r="D267" t="s">
        <v>1817</v>
      </c>
      <c r="E267" t="s">
        <v>1813</v>
      </c>
      <c r="H267">
        <v>-3000</v>
      </c>
    </row>
    <row r="268" spans="1:8" x14ac:dyDescent="0.3">
      <c r="A268" t="s">
        <v>719</v>
      </c>
      <c r="B268" t="s">
        <v>170</v>
      </c>
      <c r="C268" t="s">
        <v>22</v>
      </c>
      <c r="D268" t="s">
        <v>1818</v>
      </c>
      <c r="E268" t="s">
        <v>1819</v>
      </c>
      <c r="H268">
        <v>4500</v>
      </c>
    </row>
    <row r="269" spans="1:8" x14ac:dyDescent="0.3">
      <c r="A269" t="s">
        <v>719</v>
      </c>
      <c r="B269" t="s">
        <v>170</v>
      </c>
      <c r="C269" t="s">
        <v>174</v>
      </c>
      <c r="D269" t="s">
        <v>1820</v>
      </c>
      <c r="E269" t="s">
        <v>1821</v>
      </c>
      <c r="F269">
        <v>0</v>
      </c>
    </row>
    <row r="270" spans="1:8" x14ac:dyDescent="0.3">
      <c r="A270" t="s">
        <v>719</v>
      </c>
      <c r="B270" t="s">
        <v>170</v>
      </c>
      <c r="C270" t="s">
        <v>298</v>
      </c>
      <c r="D270" t="s">
        <v>1822</v>
      </c>
      <c r="E270" t="s">
        <v>1821</v>
      </c>
      <c r="H270">
        <v>176.49</v>
      </c>
    </row>
    <row r="271" spans="1:8" x14ac:dyDescent="0.3">
      <c r="A271" t="s">
        <v>719</v>
      </c>
      <c r="B271" t="s">
        <v>170</v>
      </c>
      <c r="C271" t="s">
        <v>28</v>
      </c>
      <c r="D271" t="s">
        <v>584</v>
      </c>
      <c r="E271" t="s">
        <v>1821</v>
      </c>
      <c r="F271">
        <v>0</v>
      </c>
      <c r="G271">
        <v>0</v>
      </c>
      <c r="H271">
        <v>0</v>
      </c>
    </row>
    <row r="272" spans="1:8" x14ac:dyDescent="0.3">
      <c r="A272" t="s">
        <v>719</v>
      </c>
      <c r="B272" t="s">
        <v>172</v>
      </c>
      <c r="C272" t="s">
        <v>154</v>
      </c>
      <c r="D272" t="s">
        <v>1831</v>
      </c>
      <c r="E272" t="s">
        <v>1832</v>
      </c>
      <c r="H272">
        <v>12600</v>
      </c>
    </row>
    <row r="273" spans="1:8" x14ac:dyDescent="0.3">
      <c r="A273" t="s">
        <v>719</v>
      </c>
      <c r="B273" t="s">
        <v>172</v>
      </c>
      <c r="C273" t="s">
        <v>11</v>
      </c>
      <c r="D273" t="s">
        <v>1833</v>
      </c>
      <c r="E273" t="s">
        <v>1832</v>
      </c>
      <c r="G273">
        <v>0</v>
      </c>
    </row>
    <row r="274" spans="1:8" x14ac:dyDescent="0.3">
      <c r="A274" t="s">
        <v>719</v>
      </c>
      <c r="B274" t="s">
        <v>172</v>
      </c>
      <c r="C274" t="s">
        <v>352</v>
      </c>
      <c r="D274" t="s">
        <v>1834</v>
      </c>
      <c r="E274" t="s">
        <v>1835</v>
      </c>
      <c r="H274">
        <v>2000</v>
      </c>
    </row>
    <row r="275" spans="1:8" x14ac:dyDescent="0.3">
      <c r="A275" t="s">
        <v>719</v>
      </c>
      <c r="B275" t="s">
        <v>172</v>
      </c>
      <c r="C275" t="s">
        <v>276</v>
      </c>
      <c r="D275" t="s">
        <v>1836</v>
      </c>
      <c r="E275" t="s">
        <v>1835</v>
      </c>
      <c r="H275">
        <v>5780.3</v>
      </c>
    </row>
    <row r="276" spans="1:8" x14ac:dyDescent="0.3">
      <c r="A276" t="s">
        <v>719</v>
      </c>
      <c r="B276" t="s">
        <v>172</v>
      </c>
      <c r="C276" t="s">
        <v>310</v>
      </c>
      <c r="D276" t="s">
        <v>1837</v>
      </c>
      <c r="E276" t="s">
        <v>1835</v>
      </c>
      <c r="G276">
        <v>6500</v>
      </c>
    </row>
    <row r="277" spans="1:8" x14ac:dyDescent="0.3">
      <c r="A277" t="s">
        <v>719</v>
      </c>
      <c r="B277" t="s">
        <v>172</v>
      </c>
      <c r="C277" t="s">
        <v>360</v>
      </c>
      <c r="D277" t="s">
        <v>1838</v>
      </c>
      <c r="E277" t="s">
        <v>1835</v>
      </c>
      <c r="H277">
        <v>60.68</v>
      </c>
    </row>
    <row r="278" spans="1:8" x14ac:dyDescent="0.3">
      <c r="A278" t="s">
        <v>719</v>
      </c>
      <c r="B278" t="s">
        <v>172</v>
      </c>
      <c r="C278" t="s">
        <v>280</v>
      </c>
      <c r="D278" t="s">
        <v>1839</v>
      </c>
      <c r="E278" t="s">
        <v>1835</v>
      </c>
      <c r="H278">
        <v>639.19000000000005</v>
      </c>
    </row>
    <row r="279" spans="1:8" x14ac:dyDescent="0.3">
      <c r="A279" t="s">
        <v>719</v>
      </c>
      <c r="B279" t="s">
        <v>172</v>
      </c>
      <c r="C279" t="s">
        <v>222</v>
      </c>
      <c r="D279" t="s">
        <v>1840</v>
      </c>
      <c r="E279" t="s">
        <v>1841</v>
      </c>
      <c r="H279">
        <v>31.5</v>
      </c>
    </row>
    <row r="280" spans="1:8" x14ac:dyDescent="0.3">
      <c r="A280" t="s">
        <v>719</v>
      </c>
      <c r="B280" t="s">
        <v>172</v>
      </c>
      <c r="C280" t="s">
        <v>365</v>
      </c>
      <c r="D280" t="s">
        <v>1842</v>
      </c>
      <c r="E280" t="s">
        <v>1841</v>
      </c>
      <c r="H280">
        <v>2250</v>
      </c>
    </row>
    <row r="281" spans="1:8" x14ac:dyDescent="0.3">
      <c r="A281" t="s">
        <v>719</v>
      </c>
      <c r="B281" t="s">
        <v>172</v>
      </c>
      <c r="C281" t="s">
        <v>375</v>
      </c>
      <c r="D281" t="s">
        <v>1843</v>
      </c>
      <c r="E281" t="s">
        <v>1844</v>
      </c>
      <c r="H281">
        <v>1227</v>
      </c>
    </row>
    <row r="282" spans="1:8" x14ac:dyDescent="0.3">
      <c r="A282" t="s">
        <v>719</v>
      </c>
      <c r="B282" t="s">
        <v>172</v>
      </c>
      <c r="C282" t="s">
        <v>376</v>
      </c>
      <c r="D282" t="s">
        <v>1845</v>
      </c>
      <c r="E282" t="s">
        <v>1844</v>
      </c>
      <c r="H282">
        <v>60</v>
      </c>
    </row>
    <row r="283" spans="1:8" x14ac:dyDescent="0.3">
      <c r="A283" t="s">
        <v>719</v>
      </c>
      <c r="B283" t="s">
        <v>172</v>
      </c>
      <c r="C283" t="s">
        <v>291</v>
      </c>
      <c r="D283" t="s">
        <v>1846</v>
      </c>
      <c r="E283" t="s">
        <v>1844</v>
      </c>
      <c r="H283">
        <v>592.71</v>
      </c>
    </row>
    <row r="284" spans="1:8" x14ac:dyDescent="0.3">
      <c r="A284" t="s">
        <v>719</v>
      </c>
      <c r="B284" t="s">
        <v>172</v>
      </c>
      <c r="C284" t="s">
        <v>307</v>
      </c>
      <c r="D284" t="s">
        <v>1847</v>
      </c>
      <c r="E284" t="s">
        <v>1844</v>
      </c>
      <c r="H284">
        <v>57.75</v>
      </c>
    </row>
    <row r="285" spans="1:8" x14ac:dyDescent="0.3">
      <c r="A285" t="s">
        <v>719</v>
      </c>
      <c r="B285" t="s">
        <v>172</v>
      </c>
      <c r="C285" t="s">
        <v>293</v>
      </c>
      <c r="D285" t="s">
        <v>1848</v>
      </c>
      <c r="E285" t="s">
        <v>1844</v>
      </c>
      <c r="H285">
        <v>476.96</v>
      </c>
    </row>
    <row r="286" spans="1:8" x14ac:dyDescent="0.3">
      <c r="A286" t="s">
        <v>719</v>
      </c>
      <c r="B286" t="s">
        <v>172</v>
      </c>
      <c r="C286" t="s">
        <v>20</v>
      </c>
      <c r="D286" t="s">
        <v>1849</v>
      </c>
      <c r="E286" t="s">
        <v>1844</v>
      </c>
      <c r="F286">
        <v>0</v>
      </c>
      <c r="G286">
        <v>0</v>
      </c>
    </row>
    <row r="287" spans="1:8" x14ac:dyDescent="0.3">
      <c r="A287" t="s">
        <v>719</v>
      </c>
      <c r="B287" t="s">
        <v>172</v>
      </c>
      <c r="C287" t="s">
        <v>22</v>
      </c>
      <c r="D287" t="s">
        <v>1850</v>
      </c>
      <c r="E287" t="s">
        <v>1851</v>
      </c>
      <c r="H287">
        <v>1500</v>
      </c>
    </row>
    <row r="288" spans="1:8" x14ac:dyDescent="0.3">
      <c r="A288" t="s">
        <v>719</v>
      </c>
      <c r="B288" t="s">
        <v>172</v>
      </c>
      <c r="C288" t="s">
        <v>174</v>
      </c>
      <c r="D288" t="s">
        <v>586</v>
      </c>
      <c r="E288" t="s">
        <v>1852</v>
      </c>
      <c r="F288">
        <v>53913.09</v>
      </c>
      <c r="G288">
        <v>27553.97</v>
      </c>
      <c r="H288">
        <v>-10913.84</v>
      </c>
    </row>
    <row r="289" spans="1:8" x14ac:dyDescent="0.3">
      <c r="A289" t="s">
        <v>719</v>
      </c>
      <c r="B289" t="s">
        <v>172</v>
      </c>
      <c r="C289" t="s">
        <v>298</v>
      </c>
      <c r="D289" t="s">
        <v>1853</v>
      </c>
      <c r="E289" t="s">
        <v>1852</v>
      </c>
      <c r="H289">
        <v>3921.9</v>
      </c>
    </row>
    <row r="290" spans="1:8" x14ac:dyDescent="0.3">
      <c r="A290" t="s">
        <v>719</v>
      </c>
      <c r="B290" t="s">
        <v>172</v>
      </c>
      <c r="C290" t="s">
        <v>28</v>
      </c>
      <c r="D290" t="s">
        <v>1854</v>
      </c>
      <c r="E290" t="s">
        <v>1852</v>
      </c>
      <c r="F290">
        <v>0</v>
      </c>
      <c r="G290">
        <v>0</v>
      </c>
    </row>
    <row r="291" spans="1:8" x14ac:dyDescent="0.3">
      <c r="A291" t="s">
        <v>719</v>
      </c>
      <c r="B291" t="s">
        <v>180</v>
      </c>
      <c r="C291" t="s">
        <v>154</v>
      </c>
      <c r="D291" t="s">
        <v>1865</v>
      </c>
      <c r="E291" t="s">
        <v>1866</v>
      </c>
      <c r="H291">
        <v>4500</v>
      </c>
    </row>
    <row r="292" spans="1:8" x14ac:dyDescent="0.3">
      <c r="A292" t="s">
        <v>719</v>
      </c>
      <c r="B292" t="s">
        <v>180</v>
      </c>
      <c r="C292" t="s">
        <v>301</v>
      </c>
      <c r="D292" t="s">
        <v>1867</v>
      </c>
      <c r="E292" t="s">
        <v>1866</v>
      </c>
      <c r="F292">
        <v>30</v>
      </c>
    </row>
    <row r="293" spans="1:8" x14ac:dyDescent="0.3">
      <c r="A293" t="s">
        <v>719</v>
      </c>
      <c r="B293" t="s">
        <v>180</v>
      </c>
      <c r="C293" t="s">
        <v>11</v>
      </c>
      <c r="D293" t="s">
        <v>593</v>
      </c>
      <c r="E293" t="s">
        <v>1866</v>
      </c>
      <c r="F293">
        <v>0</v>
      </c>
      <c r="G293">
        <v>0</v>
      </c>
      <c r="H293">
        <v>0</v>
      </c>
    </row>
    <row r="294" spans="1:8" x14ac:dyDescent="0.3">
      <c r="A294" t="s">
        <v>719</v>
      </c>
      <c r="B294" t="s">
        <v>180</v>
      </c>
      <c r="C294" t="s">
        <v>273</v>
      </c>
      <c r="D294" t="s">
        <v>1868</v>
      </c>
      <c r="E294" t="s">
        <v>1869</v>
      </c>
      <c r="G294">
        <v>881.98</v>
      </c>
      <c r="H294">
        <v>155.52000000000001</v>
      </c>
    </row>
    <row r="295" spans="1:8" x14ac:dyDescent="0.3">
      <c r="A295" t="s">
        <v>719</v>
      </c>
      <c r="B295" t="s">
        <v>180</v>
      </c>
      <c r="C295" t="s">
        <v>333</v>
      </c>
      <c r="D295" t="s">
        <v>1870</v>
      </c>
      <c r="E295" t="s">
        <v>1869</v>
      </c>
      <c r="G295">
        <v>124.16</v>
      </c>
      <c r="H295">
        <v>14.99</v>
      </c>
    </row>
    <row r="296" spans="1:8" x14ac:dyDescent="0.3">
      <c r="A296" t="s">
        <v>719</v>
      </c>
      <c r="B296" t="s">
        <v>180</v>
      </c>
      <c r="C296" t="s">
        <v>275</v>
      </c>
      <c r="D296" t="s">
        <v>1871</v>
      </c>
      <c r="E296" t="s">
        <v>1869</v>
      </c>
      <c r="F296">
        <v>62.05</v>
      </c>
      <c r="G296">
        <v>21.45</v>
      </c>
      <c r="H296">
        <v>109.92</v>
      </c>
    </row>
    <row r="297" spans="1:8" x14ac:dyDescent="0.3">
      <c r="A297" t="s">
        <v>719</v>
      </c>
      <c r="B297" t="s">
        <v>180</v>
      </c>
      <c r="C297" t="s">
        <v>276</v>
      </c>
      <c r="D297" t="s">
        <v>1872</v>
      </c>
      <c r="E297" t="s">
        <v>1869</v>
      </c>
      <c r="F297">
        <v>15166.19</v>
      </c>
      <c r="G297">
        <v>8081.72</v>
      </c>
      <c r="H297">
        <v>9061.81</v>
      </c>
    </row>
    <row r="298" spans="1:8" x14ac:dyDescent="0.3">
      <c r="A298" t="s">
        <v>719</v>
      </c>
      <c r="B298" t="s">
        <v>180</v>
      </c>
      <c r="C298" t="s">
        <v>310</v>
      </c>
      <c r="D298" t="s">
        <v>1873</v>
      </c>
      <c r="E298" t="s">
        <v>1869</v>
      </c>
      <c r="G298">
        <v>1265.32</v>
      </c>
      <c r="H298">
        <v>1081.92</v>
      </c>
    </row>
    <row r="299" spans="1:8" x14ac:dyDescent="0.3">
      <c r="A299" t="s">
        <v>719</v>
      </c>
      <c r="B299" t="s">
        <v>180</v>
      </c>
      <c r="C299" t="s">
        <v>277</v>
      </c>
      <c r="D299" t="s">
        <v>1874</v>
      </c>
      <c r="E299" t="s">
        <v>1869</v>
      </c>
      <c r="F299">
        <v>0</v>
      </c>
    </row>
    <row r="300" spans="1:8" x14ac:dyDescent="0.3">
      <c r="A300" t="s">
        <v>719</v>
      </c>
      <c r="B300" t="s">
        <v>180</v>
      </c>
      <c r="C300" t="s">
        <v>302</v>
      </c>
      <c r="D300" t="s">
        <v>1875</v>
      </c>
      <c r="E300" t="s">
        <v>1869</v>
      </c>
      <c r="F300">
        <v>325.81</v>
      </c>
      <c r="H300">
        <v>81.900000000000006</v>
      </c>
    </row>
    <row r="301" spans="1:8" x14ac:dyDescent="0.3">
      <c r="A301" t="s">
        <v>719</v>
      </c>
      <c r="B301" t="s">
        <v>180</v>
      </c>
      <c r="C301" t="s">
        <v>364</v>
      </c>
      <c r="D301" t="s">
        <v>1876</v>
      </c>
      <c r="E301" t="s">
        <v>1869</v>
      </c>
      <c r="F301">
        <v>152.19999999999999</v>
      </c>
      <c r="G301">
        <v>30.6</v>
      </c>
      <c r="H301">
        <v>96.5</v>
      </c>
    </row>
    <row r="302" spans="1:8" x14ac:dyDescent="0.3">
      <c r="A302" t="s">
        <v>719</v>
      </c>
      <c r="B302" t="s">
        <v>180</v>
      </c>
      <c r="C302" t="s">
        <v>360</v>
      </c>
      <c r="D302" t="s">
        <v>1877</v>
      </c>
      <c r="E302" t="s">
        <v>1869</v>
      </c>
      <c r="F302">
        <v>60.1</v>
      </c>
      <c r="G302">
        <v>893.75</v>
      </c>
      <c r="H302">
        <v>1279</v>
      </c>
    </row>
    <row r="303" spans="1:8" x14ac:dyDescent="0.3">
      <c r="A303" t="s">
        <v>719</v>
      </c>
      <c r="B303" t="s">
        <v>180</v>
      </c>
      <c r="C303" t="s">
        <v>16</v>
      </c>
      <c r="D303" t="s">
        <v>594</v>
      </c>
      <c r="E303" t="s">
        <v>1869</v>
      </c>
      <c r="F303">
        <v>0</v>
      </c>
      <c r="G303">
        <v>0</v>
      </c>
      <c r="H303">
        <v>0</v>
      </c>
    </row>
    <row r="304" spans="1:8" x14ac:dyDescent="0.3">
      <c r="A304" t="s">
        <v>719</v>
      </c>
      <c r="B304" t="s">
        <v>180</v>
      </c>
      <c r="C304" t="s">
        <v>222</v>
      </c>
      <c r="D304" t="s">
        <v>1878</v>
      </c>
      <c r="E304" t="s">
        <v>1879</v>
      </c>
      <c r="G304">
        <v>11.8</v>
      </c>
    </row>
    <row r="305" spans="1:8" x14ac:dyDescent="0.3">
      <c r="A305" t="s">
        <v>719</v>
      </c>
      <c r="B305" t="s">
        <v>180</v>
      </c>
      <c r="C305" t="s">
        <v>303</v>
      </c>
      <c r="D305" t="s">
        <v>1880</v>
      </c>
      <c r="E305" t="s">
        <v>1879</v>
      </c>
      <c r="G305">
        <v>56.4</v>
      </c>
    </row>
    <row r="306" spans="1:8" x14ac:dyDescent="0.3">
      <c r="A306" t="s">
        <v>719</v>
      </c>
      <c r="B306" t="s">
        <v>180</v>
      </c>
      <c r="C306" t="s">
        <v>305</v>
      </c>
      <c r="D306" t="s">
        <v>1881</v>
      </c>
      <c r="E306" t="s">
        <v>1879</v>
      </c>
      <c r="F306">
        <v>438.32</v>
      </c>
      <c r="G306">
        <v>462.2</v>
      </c>
    </row>
    <row r="307" spans="1:8" x14ac:dyDescent="0.3">
      <c r="A307" t="s">
        <v>719</v>
      </c>
      <c r="B307" t="s">
        <v>180</v>
      </c>
      <c r="C307" t="s">
        <v>313</v>
      </c>
      <c r="D307" t="s">
        <v>1882</v>
      </c>
      <c r="E307" t="s">
        <v>1879</v>
      </c>
      <c r="G307">
        <v>192.57</v>
      </c>
    </row>
    <row r="308" spans="1:8" x14ac:dyDescent="0.3">
      <c r="A308" t="s">
        <v>719</v>
      </c>
      <c r="B308" t="s">
        <v>180</v>
      </c>
      <c r="C308" t="s">
        <v>336</v>
      </c>
      <c r="D308" t="s">
        <v>1883</v>
      </c>
      <c r="E308" t="s">
        <v>1879</v>
      </c>
      <c r="G308">
        <v>109.38</v>
      </c>
    </row>
    <row r="309" spans="1:8" x14ac:dyDescent="0.3">
      <c r="A309" t="s">
        <v>719</v>
      </c>
      <c r="B309" t="s">
        <v>180</v>
      </c>
      <c r="C309" t="s">
        <v>315</v>
      </c>
      <c r="D309" t="s">
        <v>1884</v>
      </c>
      <c r="E309" t="s">
        <v>1879</v>
      </c>
      <c r="F309">
        <v>5403.4</v>
      </c>
    </row>
    <row r="310" spans="1:8" x14ac:dyDescent="0.3">
      <c r="A310" t="s">
        <v>719</v>
      </c>
      <c r="B310" t="s">
        <v>180</v>
      </c>
      <c r="C310" t="s">
        <v>316</v>
      </c>
      <c r="D310" t="s">
        <v>1885</v>
      </c>
      <c r="E310" t="s">
        <v>1879</v>
      </c>
      <c r="F310">
        <v>3349.68</v>
      </c>
      <c r="G310">
        <v>8270</v>
      </c>
      <c r="H310">
        <v>1937.02</v>
      </c>
    </row>
    <row r="311" spans="1:8" x14ac:dyDescent="0.3">
      <c r="A311" t="s">
        <v>719</v>
      </c>
      <c r="B311" t="s">
        <v>180</v>
      </c>
      <c r="C311" t="s">
        <v>317</v>
      </c>
      <c r="D311" t="s">
        <v>1886</v>
      </c>
      <c r="E311" t="s">
        <v>1879</v>
      </c>
      <c r="F311">
        <v>204.86</v>
      </c>
      <c r="G311">
        <v>266</v>
      </c>
      <c r="H311">
        <v>2048.62</v>
      </c>
    </row>
    <row r="312" spans="1:8" x14ac:dyDescent="0.3">
      <c r="A312" t="s">
        <v>719</v>
      </c>
      <c r="B312" t="s">
        <v>180</v>
      </c>
      <c r="C312" t="s">
        <v>18</v>
      </c>
      <c r="D312" t="s">
        <v>595</v>
      </c>
      <c r="E312" t="s">
        <v>1879</v>
      </c>
      <c r="F312">
        <v>0</v>
      </c>
      <c r="G312">
        <v>0</v>
      </c>
      <c r="H312">
        <v>0</v>
      </c>
    </row>
    <row r="313" spans="1:8" x14ac:dyDescent="0.3">
      <c r="A313" t="s">
        <v>719</v>
      </c>
      <c r="B313" t="s">
        <v>180</v>
      </c>
      <c r="C313" t="s">
        <v>54</v>
      </c>
      <c r="D313" t="s">
        <v>1887</v>
      </c>
      <c r="E313" t="s">
        <v>1879</v>
      </c>
      <c r="F313">
        <v>3240</v>
      </c>
      <c r="G313">
        <v>3744</v>
      </c>
      <c r="H313">
        <v>3795</v>
      </c>
    </row>
    <row r="314" spans="1:8" x14ac:dyDescent="0.3">
      <c r="A314" t="s">
        <v>719</v>
      </c>
      <c r="B314" t="s">
        <v>180</v>
      </c>
      <c r="C314" t="s">
        <v>318</v>
      </c>
      <c r="D314" t="s">
        <v>1888</v>
      </c>
      <c r="E314" t="s">
        <v>1879</v>
      </c>
      <c r="F314">
        <v>306.68</v>
      </c>
    </row>
    <row r="315" spans="1:8" x14ac:dyDescent="0.3">
      <c r="A315" t="s">
        <v>719</v>
      </c>
      <c r="B315" t="s">
        <v>180</v>
      </c>
      <c r="C315" t="s">
        <v>337</v>
      </c>
      <c r="D315" t="s">
        <v>1889</v>
      </c>
      <c r="E315" t="s">
        <v>1879</v>
      </c>
      <c r="F315">
        <v>21.38</v>
      </c>
    </row>
    <row r="316" spans="1:8" x14ac:dyDescent="0.3">
      <c r="A316" t="s">
        <v>719</v>
      </c>
      <c r="B316" t="s">
        <v>180</v>
      </c>
      <c r="C316" t="s">
        <v>282</v>
      </c>
      <c r="D316" t="s">
        <v>1890</v>
      </c>
      <c r="E316" t="s">
        <v>1891</v>
      </c>
      <c r="F316">
        <v>52.17</v>
      </c>
      <c r="H316">
        <v>125.44</v>
      </c>
    </row>
    <row r="317" spans="1:8" x14ac:dyDescent="0.3">
      <c r="A317" t="s">
        <v>719</v>
      </c>
      <c r="B317" t="s">
        <v>180</v>
      </c>
      <c r="C317" t="s">
        <v>286</v>
      </c>
      <c r="D317" t="s">
        <v>1892</v>
      </c>
      <c r="E317" t="s">
        <v>1891</v>
      </c>
      <c r="F317">
        <v>597.63</v>
      </c>
    </row>
    <row r="318" spans="1:8" x14ac:dyDescent="0.3">
      <c r="A318" t="s">
        <v>719</v>
      </c>
      <c r="B318" t="s">
        <v>180</v>
      </c>
      <c r="C318" t="s">
        <v>287</v>
      </c>
      <c r="D318" t="s">
        <v>1893</v>
      </c>
      <c r="E318" t="s">
        <v>1891</v>
      </c>
      <c r="F318">
        <v>164</v>
      </c>
    </row>
    <row r="319" spans="1:8" x14ac:dyDescent="0.3">
      <c r="A319" t="s">
        <v>719</v>
      </c>
      <c r="B319" t="s">
        <v>180</v>
      </c>
      <c r="C319" t="s">
        <v>289</v>
      </c>
      <c r="D319" t="s">
        <v>1894</v>
      </c>
      <c r="E319" t="s">
        <v>1891</v>
      </c>
      <c r="F319">
        <v>892.9</v>
      </c>
    </row>
    <row r="320" spans="1:8" x14ac:dyDescent="0.3">
      <c r="A320" t="s">
        <v>719</v>
      </c>
      <c r="B320" t="s">
        <v>180</v>
      </c>
      <c r="C320" t="s">
        <v>20</v>
      </c>
      <c r="D320" t="s">
        <v>596</v>
      </c>
      <c r="E320" t="s">
        <v>1891</v>
      </c>
      <c r="F320">
        <v>0</v>
      </c>
      <c r="G320">
        <v>0</v>
      </c>
      <c r="H320">
        <v>0</v>
      </c>
    </row>
    <row r="321" spans="1:8" x14ac:dyDescent="0.3">
      <c r="A321" t="s">
        <v>719</v>
      </c>
      <c r="B321" t="s">
        <v>180</v>
      </c>
      <c r="C321" t="s">
        <v>344</v>
      </c>
      <c r="D321" t="s">
        <v>1895</v>
      </c>
      <c r="E321" t="s">
        <v>1896</v>
      </c>
      <c r="F321">
        <v>7.73</v>
      </c>
      <c r="G321">
        <v>528.80999999999995</v>
      </c>
      <c r="H321">
        <v>719.23</v>
      </c>
    </row>
    <row r="322" spans="1:8" x14ac:dyDescent="0.3">
      <c r="A322" t="s">
        <v>719</v>
      </c>
      <c r="B322" t="s">
        <v>180</v>
      </c>
      <c r="C322" t="s">
        <v>319</v>
      </c>
      <c r="D322" t="s">
        <v>1897</v>
      </c>
      <c r="E322" t="s">
        <v>1896</v>
      </c>
      <c r="F322">
        <v>570.58000000000004</v>
      </c>
      <c r="G322">
        <v>16828</v>
      </c>
      <c r="H322">
        <v>1141.2</v>
      </c>
    </row>
    <row r="323" spans="1:8" x14ac:dyDescent="0.3">
      <c r="A323" t="s">
        <v>719</v>
      </c>
      <c r="B323" t="s">
        <v>180</v>
      </c>
      <c r="C323" t="s">
        <v>22</v>
      </c>
      <c r="D323" t="s">
        <v>1898</v>
      </c>
      <c r="E323" t="s">
        <v>1896</v>
      </c>
      <c r="F323">
        <v>39347.56</v>
      </c>
      <c r="G323">
        <v>41059.93</v>
      </c>
      <c r="H323">
        <v>58520.2</v>
      </c>
    </row>
    <row r="324" spans="1:8" x14ac:dyDescent="0.3">
      <c r="A324" t="s">
        <v>719</v>
      </c>
      <c r="B324" t="s">
        <v>180</v>
      </c>
      <c r="C324" t="s">
        <v>43</v>
      </c>
      <c r="D324" t="s">
        <v>597</v>
      </c>
      <c r="E324" t="s">
        <v>1896</v>
      </c>
      <c r="F324">
        <v>0</v>
      </c>
      <c r="G324">
        <v>0</v>
      </c>
      <c r="H324">
        <v>0</v>
      </c>
    </row>
    <row r="325" spans="1:8" x14ac:dyDescent="0.3">
      <c r="A325" t="s">
        <v>719</v>
      </c>
      <c r="B325" t="s">
        <v>180</v>
      </c>
      <c r="C325" t="s">
        <v>158</v>
      </c>
      <c r="D325" t="s">
        <v>1899</v>
      </c>
      <c r="E325" t="s">
        <v>1900</v>
      </c>
      <c r="F325">
        <v>290.12</v>
      </c>
      <c r="G325">
        <v>1196</v>
      </c>
      <c r="H325">
        <v>597.64</v>
      </c>
    </row>
    <row r="326" spans="1:8" x14ac:dyDescent="0.3">
      <c r="A326" t="s">
        <v>719</v>
      </c>
      <c r="B326" t="s">
        <v>180</v>
      </c>
      <c r="C326" t="s">
        <v>295</v>
      </c>
      <c r="D326" t="s">
        <v>1901</v>
      </c>
      <c r="E326" t="s">
        <v>1900</v>
      </c>
      <c r="F326">
        <v>1543.18</v>
      </c>
      <c r="G326">
        <v>813</v>
      </c>
      <c r="H326">
        <v>2454.44</v>
      </c>
    </row>
    <row r="327" spans="1:8" x14ac:dyDescent="0.3">
      <c r="A327" t="s">
        <v>719</v>
      </c>
      <c r="B327" t="s">
        <v>180</v>
      </c>
      <c r="C327" t="s">
        <v>296</v>
      </c>
      <c r="D327" t="s">
        <v>1902</v>
      </c>
      <c r="E327" t="s">
        <v>1900</v>
      </c>
      <c r="G327">
        <v>99</v>
      </c>
    </row>
    <row r="328" spans="1:8" x14ac:dyDescent="0.3">
      <c r="A328" t="s">
        <v>719</v>
      </c>
      <c r="B328" t="s">
        <v>180</v>
      </c>
      <c r="C328" t="s">
        <v>24</v>
      </c>
      <c r="D328" t="s">
        <v>1903</v>
      </c>
      <c r="E328" t="s">
        <v>1900</v>
      </c>
      <c r="F328">
        <v>78.599999999999994</v>
      </c>
    </row>
    <row r="329" spans="1:8" x14ac:dyDescent="0.3">
      <c r="A329" t="s">
        <v>719</v>
      </c>
      <c r="B329" t="s">
        <v>180</v>
      </c>
      <c r="C329" t="s">
        <v>298</v>
      </c>
      <c r="D329" t="s">
        <v>1904</v>
      </c>
      <c r="E329" t="s">
        <v>1900</v>
      </c>
      <c r="F329">
        <v>1045</v>
      </c>
    </row>
    <row r="330" spans="1:8" x14ac:dyDescent="0.3">
      <c r="A330" t="s">
        <v>719</v>
      </c>
      <c r="B330" t="s">
        <v>180</v>
      </c>
      <c r="C330" t="s">
        <v>367</v>
      </c>
      <c r="D330" t="s">
        <v>1905</v>
      </c>
      <c r="E330" t="s">
        <v>1900</v>
      </c>
      <c r="G330">
        <v>-12</v>
      </c>
    </row>
    <row r="331" spans="1:8" x14ac:dyDescent="0.3">
      <c r="A331" t="s">
        <v>719</v>
      </c>
      <c r="B331" t="s">
        <v>180</v>
      </c>
      <c r="C331" t="s">
        <v>28</v>
      </c>
      <c r="D331" t="s">
        <v>598</v>
      </c>
      <c r="E331" t="s">
        <v>1900</v>
      </c>
      <c r="F331">
        <v>0</v>
      </c>
      <c r="G331">
        <v>0</v>
      </c>
      <c r="H331">
        <v>0</v>
      </c>
    </row>
    <row r="332" spans="1:8" x14ac:dyDescent="0.3">
      <c r="A332" t="s">
        <v>719</v>
      </c>
      <c r="B332" t="s">
        <v>180</v>
      </c>
      <c r="C332" t="s">
        <v>330</v>
      </c>
      <c r="D332" t="s">
        <v>1906</v>
      </c>
      <c r="E332" t="s">
        <v>1907</v>
      </c>
      <c r="H332">
        <v>9200</v>
      </c>
    </row>
    <row r="333" spans="1:8" x14ac:dyDescent="0.3">
      <c r="A333" t="s">
        <v>719</v>
      </c>
      <c r="B333" t="s">
        <v>201</v>
      </c>
      <c r="C333" t="s">
        <v>154</v>
      </c>
      <c r="D333" t="s">
        <v>1916</v>
      </c>
      <c r="E333" t="s">
        <v>1917</v>
      </c>
      <c r="G333">
        <v>3046</v>
      </c>
      <c r="H333">
        <v>2560</v>
      </c>
    </row>
    <row r="334" spans="1:8" x14ac:dyDescent="0.3">
      <c r="A334" t="s">
        <v>719</v>
      </c>
      <c r="B334" t="s">
        <v>201</v>
      </c>
      <c r="C334" t="s">
        <v>156</v>
      </c>
      <c r="D334" t="s">
        <v>1918</v>
      </c>
      <c r="E334" t="s">
        <v>1917</v>
      </c>
      <c r="F334">
        <v>75577.58</v>
      </c>
      <c r="G334">
        <v>80270.22</v>
      </c>
      <c r="H334">
        <v>78201.58</v>
      </c>
    </row>
    <row r="335" spans="1:8" x14ac:dyDescent="0.3">
      <c r="A335" t="s">
        <v>719</v>
      </c>
      <c r="B335" t="s">
        <v>201</v>
      </c>
      <c r="C335" t="s">
        <v>331</v>
      </c>
      <c r="D335" t="s">
        <v>1919</v>
      </c>
      <c r="E335" t="s">
        <v>1917</v>
      </c>
      <c r="F335">
        <v>2419.8000000000002</v>
      </c>
      <c r="G335">
        <v>2640</v>
      </c>
      <c r="H335">
        <v>2490</v>
      </c>
    </row>
    <row r="336" spans="1:8" x14ac:dyDescent="0.3">
      <c r="A336" t="s">
        <v>719</v>
      </c>
      <c r="B336" t="s">
        <v>201</v>
      </c>
      <c r="C336" t="s">
        <v>381</v>
      </c>
      <c r="D336" t="s">
        <v>1920</v>
      </c>
      <c r="E336" t="s">
        <v>1917</v>
      </c>
      <c r="F336">
        <v>39910.01</v>
      </c>
      <c r="G336">
        <v>38064.81</v>
      </c>
      <c r="H336">
        <v>50540.9</v>
      </c>
    </row>
    <row r="337" spans="1:8" x14ac:dyDescent="0.3">
      <c r="A337" t="s">
        <v>719</v>
      </c>
      <c r="B337" t="s">
        <v>201</v>
      </c>
      <c r="C337" t="s">
        <v>301</v>
      </c>
      <c r="D337" t="s">
        <v>1921</v>
      </c>
      <c r="E337" t="s">
        <v>1917</v>
      </c>
      <c r="F337">
        <v>30</v>
      </c>
      <c r="G337">
        <v>30</v>
      </c>
      <c r="H337">
        <v>35</v>
      </c>
    </row>
    <row r="338" spans="1:8" x14ac:dyDescent="0.3">
      <c r="A338" t="s">
        <v>719</v>
      </c>
      <c r="B338" t="s">
        <v>201</v>
      </c>
      <c r="C338" t="s">
        <v>270</v>
      </c>
      <c r="D338" t="s">
        <v>1922</v>
      </c>
      <c r="E338" t="s">
        <v>1917</v>
      </c>
      <c r="F338">
        <v>24</v>
      </c>
      <c r="H338">
        <v>14.04</v>
      </c>
    </row>
    <row r="339" spans="1:8" x14ac:dyDescent="0.3">
      <c r="A339" t="s">
        <v>719</v>
      </c>
      <c r="B339" t="s">
        <v>201</v>
      </c>
      <c r="C339" t="s">
        <v>395</v>
      </c>
      <c r="D339" t="s">
        <v>1923</v>
      </c>
      <c r="E339" t="s">
        <v>1917</v>
      </c>
      <c r="F339">
        <v>378.5</v>
      </c>
    </row>
    <row r="340" spans="1:8" x14ac:dyDescent="0.3">
      <c r="A340" t="s">
        <v>719</v>
      </c>
      <c r="B340" t="s">
        <v>201</v>
      </c>
      <c r="C340" t="s">
        <v>11</v>
      </c>
      <c r="D340" t="s">
        <v>629</v>
      </c>
      <c r="E340" t="s">
        <v>1917</v>
      </c>
      <c r="F340">
        <v>0</v>
      </c>
      <c r="G340">
        <v>0</v>
      </c>
      <c r="H340">
        <v>0</v>
      </c>
    </row>
    <row r="341" spans="1:8" x14ac:dyDescent="0.3">
      <c r="A341" t="s">
        <v>719</v>
      </c>
      <c r="B341" t="s">
        <v>201</v>
      </c>
      <c r="C341" t="s">
        <v>271</v>
      </c>
      <c r="D341" t="s">
        <v>1924</v>
      </c>
      <c r="E341" t="s">
        <v>1925</v>
      </c>
      <c r="F341">
        <v>287.64</v>
      </c>
      <c r="H341">
        <v>256</v>
      </c>
    </row>
    <row r="342" spans="1:8" x14ac:dyDescent="0.3">
      <c r="A342" t="s">
        <v>719</v>
      </c>
      <c r="B342" t="s">
        <v>201</v>
      </c>
      <c r="C342" t="s">
        <v>273</v>
      </c>
      <c r="D342" t="s">
        <v>1926</v>
      </c>
      <c r="E342" t="s">
        <v>1925</v>
      </c>
      <c r="F342">
        <v>-1053.24</v>
      </c>
      <c r="G342">
        <v>410.49</v>
      </c>
    </row>
    <row r="343" spans="1:8" x14ac:dyDescent="0.3">
      <c r="A343" t="s">
        <v>719</v>
      </c>
      <c r="B343" t="s">
        <v>201</v>
      </c>
      <c r="C343" t="s">
        <v>378</v>
      </c>
      <c r="D343" t="s">
        <v>1927</v>
      </c>
      <c r="E343" t="s">
        <v>1925</v>
      </c>
      <c r="H343">
        <v>48.97</v>
      </c>
    </row>
    <row r="344" spans="1:8" x14ac:dyDescent="0.3">
      <c r="A344" t="s">
        <v>719</v>
      </c>
      <c r="B344" t="s">
        <v>201</v>
      </c>
      <c r="C344" t="s">
        <v>332</v>
      </c>
      <c r="D344" t="s">
        <v>1928</v>
      </c>
      <c r="E344" t="s">
        <v>1925</v>
      </c>
      <c r="F344">
        <v>258.7</v>
      </c>
      <c r="H344">
        <v>37.380000000000003</v>
      </c>
    </row>
    <row r="345" spans="1:8" x14ac:dyDescent="0.3">
      <c r="A345" t="s">
        <v>719</v>
      </c>
      <c r="B345" t="s">
        <v>201</v>
      </c>
      <c r="C345" t="s">
        <v>184</v>
      </c>
      <c r="D345" t="s">
        <v>1929</v>
      </c>
      <c r="E345" t="s">
        <v>1925</v>
      </c>
      <c r="H345">
        <v>343.95</v>
      </c>
    </row>
    <row r="346" spans="1:8" x14ac:dyDescent="0.3">
      <c r="A346" t="s">
        <v>719</v>
      </c>
      <c r="B346" t="s">
        <v>201</v>
      </c>
      <c r="C346" t="s">
        <v>333</v>
      </c>
      <c r="D346" t="s">
        <v>1930</v>
      </c>
      <c r="E346" t="s">
        <v>1925</v>
      </c>
      <c r="F346">
        <v>619.48</v>
      </c>
      <c r="G346">
        <v>1907.33</v>
      </c>
    </row>
    <row r="347" spans="1:8" x14ac:dyDescent="0.3">
      <c r="A347" t="s">
        <v>719</v>
      </c>
      <c r="B347" t="s">
        <v>201</v>
      </c>
      <c r="C347" t="s">
        <v>334</v>
      </c>
      <c r="D347" t="s">
        <v>1931</v>
      </c>
      <c r="E347" t="s">
        <v>1925</v>
      </c>
      <c r="G347">
        <v>318</v>
      </c>
    </row>
    <row r="348" spans="1:8" x14ac:dyDescent="0.3">
      <c r="A348" t="s">
        <v>719</v>
      </c>
      <c r="B348" t="s">
        <v>201</v>
      </c>
      <c r="C348" t="s">
        <v>275</v>
      </c>
      <c r="D348" t="s">
        <v>1932</v>
      </c>
      <c r="E348" t="s">
        <v>1925</v>
      </c>
      <c r="F348">
        <v>34.979999999999997</v>
      </c>
    </row>
    <row r="349" spans="1:8" x14ac:dyDescent="0.3">
      <c r="A349" t="s">
        <v>719</v>
      </c>
      <c r="B349" t="s">
        <v>201</v>
      </c>
      <c r="C349" t="s">
        <v>382</v>
      </c>
      <c r="D349" t="s">
        <v>1933</v>
      </c>
      <c r="E349" t="s">
        <v>1925</v>
      </c>
      <c r="F349">
        <v>2947.74</v>
      </c>
      <c r="G349">
        <v>2734.28</v>
      </c>
      <c r="H349">
        <v>0</v>
      </c>
    </row>
    <row r="350" spans="1:8" x14ac:dyDescent="0.3">
      <c r="A350" t="s">
        <v>719</v>
      </c>
      <c r="B350" t="s">
        <v>201</v>
      </c>
      <c r="C350" t="s">
        <v>276</v>
      </c>
      <c r="D350" t="s">
        <v>1934</v>
      </c>
      <c r="E350" t="s">
        <v>1925</v>
      </c>
      <c r="F350">
        <v>115.2</v>
      </c>
      <c r="G350">
        <v>133.84</v>
      </c>
    </row>
    <row r="351" spans="1:8" x14ac:dyDescent="0.3">
      <c r="A351" t="s">
        <v>719</v>
      </c>
      <c r="B351" t="s">
        <v>201</v>
      </c>
      <c r="C351" t="s">
        <v>277</v>
      </c>
      <c r="D351" t="s">
        <v>1935</v>
      </c>
      <c r="E351" t="s">
        <v>1925</v>
      </c>
      <c r="F351">
        <v>0</v>
      </c>
      <c r="G351">
        <v>0</v>
      </c>
      <c r="H351">
        <v>0</v>
      </c>
    </row>
    <row r="352" spans="1:8" x14ac:dyDescent="0.3">
      <c r="A352" t="s">
        <v>719</v>
      </c>
      <c r="B352" t="s">
        <v>201</v>
      </c>
      <c r="C352" t="s">
        <v>278</v>
      </c>
      <c r="D352" t="s">
        <v>1936</v>
      </c>
      <c r="E352" t="s">
        <v>1925</v>
      </c>
      <c r="F352">
        <v>4.5199999999999996</v>
      </c>
    </row>
    <row r="353" spans="1:8" x14ac:dyDescent="0.3">
      <c r="A353" t="s">
        <v>719</v>
      </c>
      <c r="B353" t="s">
        <v>201</v>
      </c>
      <c r="C353" t="s">
        <v>302</v>
      </c>
      <c r="D353" t="s">
        <v>1937</v>
      </c>
      <c r="E353" t="s">
        <v>1925</v>
      </c>
      <c r="F353">
        <v>317.89999999999998</v>
      </c>
      <c r="G353">
        <v>-4838.1499999999996</v>
      </c>
      <c r="H353">
        <v>35.950000000000003</v>
      </c>
    </row>
    <row r="354" spans="1:8" x14ac:dyDescent="0.3">
      <c r="A354" t="s">
        <v>719</v>
      </c>
      <c r="B354" t="s">
        <v>201</v>
      </c>
      <c r="C354" t="s">
        <v>364</v>
      </c>
      <c r="D354" t="s">
        <v>1938</v>
      </c>
      <c r="E354" t="s">
        <v>1925</v>
      </c>
      <c r="F354">
        <v>307.95</v>
      </c>
      <c r="G354">
        <v>586.26</v>
      </c>
      <c r="H354">
        <v>249.9</v>
      </c>
    </row>
    <row r="355" spans="1:8" x14ac:dyDescent="0.3">
      <c r="A355" t="s">
        <v>719</v>
      </c>
      <c r="B355" t="s">
        <v>201</v>
      </c>
      <c r="C355" t="s">
        <v>360</v>
      </c>
      <c r="D355" t="s">
        <v>1939</v>
      </c>
      <c r="E355" t="s">
        <v>1925</v>
      </c>
      <c r="F355">
        <v>892.6</v>
      </c>
      <c r="G355">
        <v>606.70000000000005</v>
      </c>
      <c r="H355">
        <v>573.19000000000005</v>
      </c>
    </row>
    <row r="356" spans="1:8" x14ac:dyDescent="0.3">
      <c r="A356" t="s">
        <v>719</v>
      </c>
      <c r="B356" t="s">
        <v>201</v>
      </c>
      <c r="C356" t="s">
        <v>280</v>
      </c>
      <c r="D356" t="s">
        <v>1940</v>
      </c>
      <c r="E356" t="s">
        <v>1925</v>
      </c>
      <c r="F356">
        <v>29.15</v>
      </c>
      <c r="G356">
        <v>558.53</v>
      </c>
      <c r="H356">
        <v>1024.4100000000001</v>
      </c>
    </row>
    <row r="357" spans="1:8" x14ac:dyDescent="0.3">
      <c r="A357" t="s">
        <v>719</v>
      </c>
      <c r="B357" t="s">
        <v>201</v>
      </c>
      <c r="C357" t="s">
        <v>16</v>
      </c>
      <c r="D357" t="s">
        <v>630</v>
      </c>
      <c r="E357" t="s">
        <v>1925</v>
      </c>
      <c r="F357">
        <v>0</v>
      </c>
      <c r="G357">
        <v>0</v>
      </c>
      <c r="H357">
        <v>0</v>
      </c>
    </row>
    <row r="358" spans="1:8" x14ac:dyDescent="0.3">
      <c r="A358" t="s">
        <v>719</v>
      </c>
      <c r="B358" t="s">
        <v>201</v>
      </c>
      <c r="C358" t="s">
        <v>222</v>
      </c>
      <c r="D358" t="s">
        <v>1941</v>
      </c>
      <c r="E358" t="s">
        <v>1942</v>
      </c>
      <c r="F358">
        <v>7.76</v>
      </c>
      <c r="G358">
        <v>37.89</v>
      </c>
      <c r="H358">
        <v>30.9</v>
      </c>
    </row>
    <row r="359" spans="1:8" x14ac:dyDescent="0.3">
      <c r="A359" t="s">
        <v>719</v>
      </c>
      <c r="B359" t="s">
        <v>201</v>
      </c>
      <c r="C359" t="s">
        <v>365</v>
      </c>
      <c r="D359" t="s">
        <v>1943</v>
      </c>
      <c r="E359" t="s">
        <v>1942</v>
      </c>
      <c r="G359">
        <v>40.03</v>
      </c>
    </row>
    <row r="360" spans="1:8" x14ac:dyDescent="0.3">
      <c r="A360" t="s">
        <v>719</v>
      </c>
      <c r="B360" t="s">
        <v>201</v>
      </c>
      <c r="C360" t="s">
        <v>303</v>
      </c>
      <c r="D360" t="s">
        <v>1944</v>
      </c>
      <c r="E360" t="s">
        <v>1942</v>
      </c>
      <c r="F360">
        <v>28</v>
      </c>
    </row>
    <row r="361" spans="1:8" x14ac:dyDescent="0.3">
      <c r="A361" t="s">
        <v>719</v>
      </c>
      <c r="B361" t="s">
        <v>201</v>
      </c>
      <c r="C361" t="s">
        <v>305</v>
      </c>
      <c r="D361" t="s">
        <v>1945</v>
      </c>
      <c r="E361" t="s">
        <v>1942</v>
      </c>
      <c r="F361">
        <v>553.80999999999995</v>
      </c>
      <c r="G361">
        <v>337.8</v>
      </c>
      <c r="H361">
        <v>300</v>
      </c>
    </row>
    <row r="362" spans="1:8" x14ac:dyDescent="0.3">
      <c r="A362" t="s">
        <v>719</v>
      </c>
      <c r="B362" t="s">
        <v>201</v>
      </c>
      <c r="C362" t="s">
        <v>313</v>
      </c>
      <c r="D362" t="s">
        <v>1946</v>
      </c>
      <c r="E362" t="s">
        <v>1942</v>
      </c>
      <c r="F362">
        <v>1082.6600000000001</v>
      </c>
      <c r="G362">
        <v>910.84</v>
      </c>
      <c r="H362">
        <v>992.12</v>
      </c>
    </row>
    <row r="363" spans="1:8" x14ac:dyDescent="0.3">
      <c r="A363" t="s">
        <v>719</v>
      </c>
      <c r="B363" t="s">
        <v>201</v>
      </c>
      <c r="C363" t="s">
        <v>18</v>
      </c>
      <c r="D363" t="s">
        <v>631</v>
      </c>
      <c r="E363" t="s">
        <v>1942</v>
      </c>
      <c r="F363">
        <v>0</v>
      </c>
      <c r="G363">
        <v>0</v>
      </c>
      <c r="H363">
        <v>0</v>
      </c>
    </row>
    <row r="364" spans="1:8" x14ac:dyDescent="0.3">
      <c r="A364" t="s">
        <v>719</v>
      </c>
      <c r="B364" t="s">
        <v>201</v>
      </c>
      <c r="C364" t="s">
        <v>54</v>
      </c>
      <c r="D364" t="s">
        <v>1947</v>
      </c>
      <c r="E364" t="s">
        <v>1942</v>
      </c>
      <c r="F364">
        <v>3792</v>
      </c>
      <c r="G364">
        <v>3924</v>
      </c>
      <c r="H364">
        <v>3597</v>
      </c>
    </row>
    <row r="365" spans="1:8" x14ac:dyDescent="0.3">
      <c r="A365" t="s">
        <v>719</v>
      </c>
      <c r="B365" t="s">
        <v>201</v>
      </c>
      <c r="C365" t="s">
        <v>337</v>
      </c>
      <c r="D365" t="s">
        <v>1948</v>
      </c>
      <c r="E365" t="s">
        <v>1942</v>
      </c>
      <c r="F365">
        <v>35.89</v>
      </c>
    </row>
    <row r="366" spans="1:8" x14ac:dyDescent="0.3">
      <c r="A366" t="s">
        <v>719</v>
      </c>
      <c r="B366" t="s">
        <v>201</v>
      </c>
      <c r="C366" t="s">
        <v>281</v>
      </c>
      <c r="D366" t="s">
        <v>1949</v>
      </c>
      <c r="E366" t="s">
        <v>1950</v>
      </c>
      <c r="F366">
        <v>59.8</v>
      </c>
      <c r="G366">
        <v>140.62</v>
      </c>
    </row>
    <row r="367" spans="1:8" x14ac:dyDescent="0.3">
      <c r="A367" t="s">
        <v>719</v>
      </c>
      <c r="B367" t="s">
        <v>201</v>
      </c>
      <c r="C367" t="s">
        <v>282</v>
      </c>
      <c r="D367" t="s">
        <v>1951</v>
      </c>
      <c r="E367" t="s">
        <v>1950</v>
      </c>
      <c r="F367">
        <v>5570.23</v>
      </c>
      <c r="G367">
        <v>2592.3200000000002</v>
      </c>
      <c r="H367">
        <v>2287.96</v>
      </c>
    </row>
    <row r="368" spans="1:8" x14ac:dyDescent="0.3">
      <c r="A368" t="s">
        <v>719</v>
      </c>
      <c r="B368" t="s">
        <v>201</v>
      </c>
      <c r="C368" t="s">
        <v>284</v>
      </c>
      <c r="D368" t="s">
        <v>1952</v>
      </c>
      <c r="E368" t="s">
        <v>1950</v>
      </c>
      <c r="F368">
        <v>1199</v>
      </c>
      <c r="G368">
        <v>688.24</v>
      </c>
      <c r="H368">
        <v>122.91</v>
      </c>
    </row>
    <row r="369" spans="1:8" x14ac:dyDescent="0.3">
      <c r="A369" t="s">
        <v>719</v>
      </c>
      <c r="B369" t="s">
        <v>201</v>
      </c>
      <c r="C369" t="s">
        <v>20</v>
      </c>
      <c r="D369" t="s">
        <v>632</v>
      </c>
      <c r="E369" t="s">
        <v>1950</v>
      </c>
      <c r="F369">
        <v>0</v>
      </c>
      <c r="G369">
        <v>0</v>
      </c>
      <c r="H369">
        <v>0</v>
      </c>
    </row>
    <row r="370" spans="1:8" x14ac:dyDescent="0.3">
      <c r="A370" t="s">
        <v>719</v>
      </c>
      <c r="B370" t="s">
        <v>201</v>
      </c>
      <c r="C370" t="s">
        <v>339</v>
      </c>
      <c r="D370" t="s">
        <v>1953</v>
      </c>
      <c r="E370" t="s">
        <v>1954</v>
      </c>
      <c r="F370">
        <v>140000.14000000001</v>
      </c>
      <c r="G370">
        <v>136643.79</v>
      </c>
      <c r="H370">
        <v>133129.25</v>
      </c>
    </row>
    <row r="371" spans="1:8" x14ac:dyDescent="0.3">
      <c r="A371" t="s">
        <v>719</v>
      </c>
      <c r="B371" t="s">
        <v>201</v>
      </c>
      <c r="C371" t="s">
        <v>340</v>
      </c>
      <c r="D371" t="s">
        <v>1955</v>
      </c>
      <c r="E371" t="s">
        <v>1954</v>
      </c>
      <c r="F371">
        <v>44873.33</v>
      </c>
      <c r="G371">
        <v>48726.509999999995</v>
      </c>
      <c r="H371">
        <v>48894.6</v>
      </c>
    </row>
    <row r="372" spans="1:8" x14ac:dyDescent="0.3">
      <c r="A372" t="s">
        <v>719</v>
      </c>
      <c r="B372" t="s">
        <v>201</v>
      </c>
      <c r="C372" t="s">
        <v>341</v>
      </c>
      <c r="D372" t="s">
        <v>1956</v>
      </c>
      <c r="E372" t="s">
        <v>1954</v>
      </c>
      <c r="F372">
        <v>108728.2</v>
      </c>
      <c r="G372">
        <v>91860.010000000009</v>
      </c>
      <c r="H372">
        <v>62209.46</v>
      </c>
    </row>
    <row r="373" spans="1:8" x14ac:dyDescent="0.3">
      <c r="A373" t="s">
        <v>719</v>
      </c>
      <c r="B373" t="s">
        <v>201</v>
      </c>
      <c r="C373" t="s">
        <v>342</v>
      </c>
      <c r="D373" t="s">
        <v>1957</v>
      </c>
      <c r="E373" t="s">
        <v>1954</v>
      </c>
      <c r="F373">
        <v>8678</v>
      </c>
      <c r="G373">
        <v>7861.6</v>
      </c>
      <c r="H373">
        <v>6406.4</v>
      </c>
    </row>
    <row r="374" spans="1:8" x14ac:dyDescent="0.3">
      <c r="A374" t="s">
        <v>719</v>
      </c>
      <c r="B374" t="s">
        <v>201</v>
      </c>
      <c r="C374" t="s">
        <v>343</v>
      </c>
      <c r="D374" t="s">
        <v>1958</v>
      </c>
      <c r="E374" t="s">
        <v>1954</v>
      </c>
      <c r="F374">
        <v>-59.92</v>
      </c>
      <c r="H374">
        <v>894.45</v>
      </c>
    </row>
    <row r="375" spans="1:8" x14ac:dyDescent="0.3">
      <c r="A375" t="s">
        <v>719</v>
      </c>
      <c r="B375" t="s">
        <v>201</v>
      </c>
      <c r="C375" t="s">
        <v>396</v>
      </c>
      <c r="D375" t="s">
        <v>1959</v>
      </c>
      <c r="E375" t="s">
        <v>1954</v>
      </c>
      <c r="F375">
        <v>25569.19</v>
      </c>
      <c r="G375">
        <v>19861.580000000002</v>
      </c>
      <c r="H375">
        <v>19257.28</v>
      </c>
    </row>
    <row r="376" spans="1:8" x14ac:dyDescent="0.3">
      <c r="A376" t="s">
        <v>719</v>
      </c>
      <c r="B376" t="s">
        <v>201</v>
      </c>
      <c r="C376" t="s">
        <v>209</v>
      </c>
      <c r="D376" t="s">
        <v>634</v>
      </c>
      <c r="E376" t="s">
        <v>1954</v>
      </c>
      <c r="F376">
        <v>0</v>
      </c>
      <c r="G376">
        <v>0</v>
      </c>
      <c r="H376">
        <v>0</v>
      </c>
    </row>
    <row r="377" spans="1:8" x14ac:dyDescent="0.3">
      <c r="A377" t="s">
        <v>719</v>
      </c>
      <c r="B377" t="s">
        <v>201</v>
      </c>
      <c r="C377" t="s">
        <v>344</v>
      </c>
      <c r="D377" t="s">
        <v>1960</v>
      </c>
      <c r="E377" t="s">
        <v>1961</v>
      </c>
      <c r="F377">
        <v>150984.07999999999</v>
      </c>
      <c r="G377">
        <v>189006.23</v>
      </c>
      <c r="H377">
        <v>160080.59999999998</v>
      </c>
    </row>
    <row r="378" spans="1:8" x14ac:dyDescent="0.3">
      <c r="A378" t="s">
        <v>719</v>
      </c>
      <c r="B378" t="s">
        <v>201</v>
      </c>
      <c r="C378" t="s">
        <v>346</v>
      </c>
      <c r="D378" t="s">
        <v>1962</v>
      </c>
      <c r="E378" t="s">
        <v>1961</v>
      </c>
      <c r="F378">
        <v>1121.18</v>
      </c>
      <c r="G378">
        <v>90</v>
      </c>
      <c r="H378">
        <v>146.15</v>
      </c>
    </row>
    <row r="379" spans="1:8" x14ac:dyDescent="0.3">
      <c r="A379" t="s">
        <v>719</v>
      </c>
      <c r="B379" t="s">
        <v>201</v>
      </c>
      <c r="C379" t="s">
        <v>22</v>
      </c>
      <c r="D379" t="s">
        <v>1963</v>
      </c>
      <c r="E379" t="s">
        <v>1961</v>
      </c>
      <c r="G379">
        <v>609.72</v>
      </c>
      <c r="H379">
        <v>4395.01</v>
      </c>
    </row>
    <row r="380" spans="1:8" x14ac:dyDescent="0.3">
      <c r="A380" t="s">
        <v>719</v>
      </c>
      <c r="B380" t="s">
        <v>201</v>
      </c>
      <c r="C380" t="s">
        <v>43</v>
      </c>
      <c r="D380" t="s">
        <v>635</v>
      </c>
      <c r="E380" t="s">
        <v>1961</v>
      </c>
      <c r="F380">
        <v>0</v>
      </c>
      <c r="G380">
        <v>0</v>
      </c>
      <c r="H380">
        <v>0</v>
      </c>
    </row>
    <row r="381" spans="1:8" x14ac:dyDescent="0.3">
      <c r="A381" t="s">
        <v>719</v>
      </c>
      <c r="B381" t="s">
        <v>201</v>
      </c>
      <c r="C381" t="s">
        <v>295</v>
      </c>
      <c r="D381" t="s">
        <v>1964</v>
      </c>
      <c r="E381" t="s">
        <v>1965</v>
      </c>
      <c r="H381">
        <v>299</v>
      </c>
    </row>
    <row r="382" spans="1:8" x14ac:dyDescent="0.3">
      <c r="A382" t="s">
        <v>719</v>
      </c>
      <c r="B382" t="s">
        <v>201</v>
      </c>
      <c r="C382" t="s">
        <v>347</v>
      </c>
      <c r="D382" t="s">
        <v>1966</v>
      </c>
      <c r="E382" t="s">
        <v>1965</v>
      </c>
      <c r="F382">
        <v>9275.32</v>
      </c>
      <c r="G382">
        <v>7172.63</v>
      </c>
      <c r="H382">
        <v>6871.19</v>
      </c>
    </row>
    <row r="383" spans="1:8" x14ac:dyDescent="0.3">
      <c r="A383" t="s">
        <v>719</v>
      </c>
      <c r="B383" t="s">
        <v>201</v>
      </c>
      <c r="C383" t="s">
        <v>296</v>
      </c>
      <c r="D383" t="s">
        <v>1967</v>
      </c>
      <c r="E383" t="s">
        <v>1965</v>
      </c>
      <c r="F383">
        <v>995</v>
      </c>
      <c r="G383">
        <v>750</v>
      </c>
      <c r="H383">
        <v>429.95</v>
      </c>
    </row>
    <row r="384" spans="1:8" x14ac:dyDescent="0.3">
      <c r="A384" t="s">
        <v>719</v>
      </c>
      <c r="B384" t="s">
        <v>201</v>
      </c>
      <c r="C384" t="s">
        <v>24</v>
      </c>
      <c r="D384" t="s">
        <v>1968</v>
      </c>
      <c r="E384" t="s">
        <v>1965</v>
      </c>
      <c r="H384">
        <v>49.9</v>
      </c>
    </row>
    <row r="385" spans="1:8" x14ac:dyDescent="0.3">
      <c r="A385" t="s">
        <v>719</v>
      </c>
      <c r="B385" t="s">
        <v>201</v>
      </c>
      <c r="C385" t="s">
        <v>298</v>
      </c>
      <c r="D385" t="s">
        <v>1969</v>
      </c>
      <c r="E385" t="s">
        <v>1965</v>
      </c>
      <c r="F385">
        <v>245.25</v>
      </c>
    </row>
    <row r="386" spans="1:8" x14ac:dyDescent="0.3">
      <c r="A386" t="s">
        <v>719</v>
      </c>
      <c r="B386" t="s">
        <v>201</v>
      </c>
      <c r="C386" t="s">
        <v>328</v>
      </c>
      <c r="D386" t="s">
        <v>1970</v>
      </c>
      <c r="E386" t="s">
        <v>1965</v>
      </c>
      <c r="G386">
        <v>0</v>
      </c>
    </row>
    <row r="387" spans="1:8" x14ac:dyDescent="0.3">
      <c r="A387" t="s">
        <v>719</v>
      </c>
      <c r="B387" t="s">
        <v>201</v>
      </c>
      <c r="C387" t="s">
        <v>324</v>
      </c>
      <c r="D387" t="s">
        <v>1971</v>
      </c>
      <c r="E387" t="s">
        <v>1965</v>
      </c>
      <c r="F387">
        <v>100</v>
      </c>
    </row>
    <row r="388" spans="1:8" x14ac:dyDescent="0.3">
      <c r="A388" t="s">
        <v>719</v>
      </c>
      <c r="B388" t="s">
        <v>201</v>
      </c>
      <c r="C388" t="s">
        <v>367</v>
      </c>
      <c r="D388" t="s">
        <v>1972</v>
      </c>
      <c r="E388" t="s">
        <v>1965</v>
      </c>
      <c r="F388">
        <v>-101105.69</v>
      </c>
      <c r="G388">
        <v>-116537.19</v>
      </c>
      <c r="H388">
        <v>-118214.83</v>
      </c>
    </row>
    <row r="389" spans="1:8" x14ac:dyDescent="0.3">
      <c r="A389" t="s">
        <v>719</v>
      </c>
      <c r="B389" t="s">
        <v>201</v>
      </c>
      <c r="C389" t="s">
        <v>397</v>
      </c>
      <c r="D389" t="s">
        <v>1973</v>
      </c>
      <c r="E389" t="s">
        <v>1965</v>
      </c>
      <c r="F389">
        <v>-60000</v>
      </c>
      <c r="G389">
        <v>-55000</v>
      </c>
      <c r="H389">
        <v>-53500</v>
      </c>
    </row>
    <row r="390" spans="1:8" x14ac:dyDescent="0.3">
      <c r="A390" t="s">
        <v>719</v>
      </c>
      <c r="B390" t="s">
        <v>201</v>
      </c>
      <c r="C390" t="s">
        <v>28</v>
      </c>
      <c r="D390" t="s">
        <v>637</v>
      </c>
      <c r="E390" t="s">
        <v>1965</v>
      </c>
      <c r="F390">
        <v>0</v>
      </c>
      <c r="G390">
        <v>0</v>
      </c>
      <c r="H390">
        <v>0</v>
      </c>
    </row>
    <row r="391" spans="1:8" x14ac:dyDescent="0.3">
      <c r="A391" t="s">
        <v>719</v>
      </c>
      <c r="B391" t="s">
        <v>201</v>
      </c>
      <c r="C391" t="s">
        <v>363</v>
      </c>
      <c r="D391" t="s">
        <v>1974</v>
      </c>
      <c r="E391" t="s">
        <v>1975</v>
      </c>
      <c r="G391">
        <v>24500</v>
      </c>
      <c r="H391">
        <v>-24500</v>
      </c>
    </row>
    <row r="392" spans="1:8" x14ac:dyDescent="0.3">
      <c r="A392" t="s">
        <v>719</v>
      </c>
      <c r="B392" t="s">
        <v>201</v>
      </c>
      <c r="C392" t="s">
        <v>350</v>
      </c>
      <c r="D392" t="s">
        <v>1976</v>
      </c>
      <c r="E392" t="s">
        <v>1975</v>
      </c>
      <c r="G392">
        <v>7137.75</v>
      </c>
    </row>
    <row r="393" spans="1:8" x14ac:dyDescent="0.3">
      <c r="A393" t="s">
        <v>719</v>
      </c>
      <c r="B393" t="s">
        <v>213</v>
      </c>
      <c r="C393" t="s">
        <v>86</v>
      </c>
      <c r="D393" t="s">
        <v>1977</v>
      </c>
      <c r="E393" t="s">
        <v>1978</v>
      </c>
      <c r="F393">
        <v>50000</v>
      </c>
      <c r="G393">
        <v>50000</v>
      </c>
      <c r="H393">
        <v>50000</v>
      </c>
    </row>
    <row r="394" spans="1:8" x14ac:dyDescent="0.3">
      <c r="A394" t="s">
        <v>719</v>
      </c>
      <c r="B394" t="s">
        <v>213</v>
      </c>
      <c r="C394" t="s">
        <v>215</v>
      </c>
      <c r="D394" t="s">
        <v>643</v>
      </c>
      <c r="E394" t="s">
        <v>1978</v>
      </c>
      <c r="F394">
        <v>0</v>
      </c>
      <c r="G394">
        <v>0</v>
      </c>
      <c r="H394">
        <v>0</v>
      </c>
    </row>
    <row r="395" spans="1:8" x14ac:dyDescent="0.3">
      <c r="A395" t="s">
        <v>719</v>
      </c>
      <c r="B395" t="s">
        <v>213</v>
      </c>
      <c r="C395" t="s">
        <v>209</v>
      </c>
      <c r="D395" t="s">
        <v>645</v>
      </c>
      <c r="E395" t="s">
        <v>1979</v>
      </c>
      <c r="F395">
        <v>0</v>
      </c>
      <c r="G395">
        <v>0</v>
      </c>
      <c r="H395">
        <v>0</v>
      </c>
    </row>
    <row r="396" spans="1:8" x14ac:dyDescent="0.3">
      <c r="A396" t="s">
        <v>719</v>
      </c>
      <c r="B396" t="s">
        <v>213</v>
      </c>
      <c r="C396" t="s">
        <v>344</v>
      </c>
      <c r="D396" t="s">
        <v>1980</v>
      </c>
      <c r="E396" t="s">
        <v>1981</v>
      </c>
      <c r="G396">
        <v>0</v>
      </c>
    </row>
    <row r="397" spans="1:8" x14ac:dyDescent="0.3">
      <c r="A397" t="s">
        <v>719</v>
      </c>
      <c r="B397" t="s">
        <v>213</v>
      </c>
      <c r="C397" t="s">
        <v>43</v>
      </c>
      <c r="D397" t="s">
        <v>1982</v>
      </c>
      <c r="E397" t="s">
        <v>1981</v>
      </c>
      <c r="F397">
        <v>0</v>
      </c>
    </row>
    <row r="398" spans="1:8" x14ac:dyDescent="0.3">
      <c r="A398" t="s">
        <v>719</v>
      </c>
      <c r="B398" t="s">
        <v>229</v>
      </c>
      <c r="C398" t="s">
        <v>271</v>
      </c>
      <c r="D398" t="s">
        <v>1985</v>
      </c>
      <c r="E398" t="s">
        <v>1986</v>
      </c>
      <c r="G398">
        <v>1663.34</v>
      </c>
    </row>
    <row r="399" spans="1:8" x14ac:dyDescent="0.3">
      <c r="A399" t="s">
        <v>719</v>
      </c>
      <c r="B399" t="s">
        <v>229</v>
      </c>
      <c r="C399" t="s">
        <v>352</v>
      </c>
      <c r="D399" t="s">
        <v>1987</v>
      </c>
      <c r="E399" t="s">
        <v>1986</v>
      </c>
      <c r="H399">
        <v>5486</v>
      </c>
    </row>
    <row r="400" spans="1:8" x14ac:dyDescent="0.3">
      <c r="A400" t="s">
        <v>719</v>
      </c>
      <c r="B400" t="s">
        <v>229</v>
      </c>
      <c r="C400" t="s">
        <v>276</v>
      </c>
      <c r="D400" t="s">
        <v>1988</v>
      </c>
      <c r="E400" t="s">
        <v>1986</v>
      </c>
      <c r="H400">
        <v>6919.75</v>
      </c>
    </row>
    <row r="401" spans="1:8" x14ac:dyDescent="0.3">
      <c r="A401" t="s">
        <v>719</v>
      </c>
      <c r="B401" t="s">
        <v>229</v>
      </c>
      <c r="C401" t="s">
        <v>222</v>
      </c>
      <c r="D401" t="s">
        <v>1989</v>
      </c>
      <c r="E401" t="s">
        <v>1990</v>
      </c>
      <c r="G401">
        <v>57</v>
      </c>
    </row>
    <row r="402" spans="1:8" x14ac:dyDescent="0.3">
      <c r="A402" t="s">
        <v>719</v>
      </c>
      <c r="B402" t="s">
        <v>229</v>
      </c>
      <c r="C402" t="s">
        <v>20</v>
      </c>
      <c r="D402" t="s">
        <v>669</v>
      </c>
      <c r="E402" t="s">
        <v>1991</v>
      </c>
      <c r="F402">
        <v>0</v>
      </c>
      <c r="G402">
        <v>0</v>
      </c>
      <c r="H402">
        <v>0</v>
      </c>
    </row>
    <row r="403" spans="1:8" x14ac:dyDescent="0.3">
      <c r="A403" t="s">
        <v>719</v>
      </c>
      <c r="B403" t="s">
        <v>229</v>
      </c>
      <c r="C403" t="s">
        <v>158</v>
      </c>
      <c r="D403" t="s">
        <v>1992</v>
      </c>
      <c r="E403" t="s">
        <v>1993</v>
      </c>
      <c r="H403">
        <v>4145.5200000000004</v>
      </c>
    </row>
    <row r="404" spans="1:8" x14ac:dyDescent="0.3">
      <c r="A404" t="s">
        <v>719</v>
      </c>
      <c r="B404" t="s">
        <v>229</v>
      </c>
      <c r="C404" t="s">
        <v>295</v>
      </c>
      <c r="D404" t="s">
        <v>1994</v>
      </c>
      <c r="E404" t="s">
        <v>1993</v>
      </c>
      <c r="H404">
        <v>6500</v>
      </c>
    </row>
    <row r="405" spans="1:8" x14ac:dyDescent="0.3">
      <c r="A405" t="s">
        <v>719</v>
      </c>
      <c r="B405" t="s">
        <v>229</v>
      </c>
      <c r="C405" t="s">
        <v>298</v>
      </c>
      <c r="D405" t="s">
        <v>1995</v>
      </c>
      <c r="E405" t="s">
        <v>1993</v>
      </c>
      <c r="H405">
        <v>5000</v>
      </c>
    </row>
    <row r="406" spans="1:8" x14ac:dyDescent="0.3">
      <c r="A406" t="s">
        <v>719</v>
      </c>
      <c r="B406" t="s">
        <v>239</v>
      </c>
      <c r="C406" t="s">
        <v>273</v>
      </c>
      <c r="D406" t="s">
        <v>2007</v>
      </c>
      <c r="E406" t="s">
        <v>2008</v>
      </c>
      <c r="F406">
        <v>54.26</v>
      </c>
      <c r="H406">
        <v>174.26</v>
      </c>
    </row>
    <row r="407" spans="1:8" x14ac:dyDescent="0.3">
      <c r="A407" t="s">
        <v>719</v>
      </c>
      <c r="B407" t="s">
        <v>239</v>
      </c>
      <c r="C407" t="s">
        <v>276</v>
      </c>
      <c r="D407" t="s">
        <v>2009</v>
      </c>
      <c r="E407" t="s">
        <v>2008</v>
      </c>
      <c r="F407">
        <v>545.33000000000004</v>
      </c>
      <c r="G407">
        <v>2058.46</v>
      </c>
      <c r="H407">
        <v>231.76</v>
      </c>
    </row>
    <row r="408" spans="1:8" x14ac:dyDescent="0.3">
      <c r="A408" t="s">
        <v>719</v>
      </c>
      <c r="B408" t="s">
        <v>239</v>
      </c>
      <c r="C408" t="s">
        <v>310</v>
      </c>
      <c r="D408" t="s">
        <v>2010</v>
      </c>
      <c r="E408" t="s">
        <v>2008</v>
      </c>
      <c r="F408">
        <v>1829.92</v>
      </c>
    </row>
    <row r="409" spans="1:8" x14ac:dyDescent="0.3">
      <c r="A409" t="s">
        <v>719</v>
      </c>
      <c r="B409" t="s">
        <v>239</v>
      </c>
      <c r="C409" t="s">
        <v>360</v>
      </c>
      <c r="D409" t="s">
        <v>2011</v>
      </c>
      <c r="E409" t="s">
        <v>2008</v>
      </c>
      <c r="F409">
        <v>30.46</v>
      </c>
      <c r="G409">
        <v>14.74</v>
      </c>
      <c r="H409">
        <v>12.7</v>
      </c>
    </row>
    <row r="410" spans="1:8" x14ac:dyDescent="0.3">
      <c r="A410" t="s">
        <v>719</v>
      </c>
      <c r="B410" t="s">
        <v>239</v>
      </c>
      <c r="C410" t="s">
        <v>16</v>
      </c>
      <c r="D410" t="s">
        <v>685</v>
      </c>
      <c r="E410" t="s">
        <v>2008</v>
      </c>
      <c r="F410">
        <v>0</v>
      </c>
      <c r="G410">
        <v>0</v>
      </c>
      <c r="H410">
        <v>0</v>
      </c>
    </row>
    <row r="411" spans="1:8" x14ac:dyDescent="0.3">
      <c r="A411" t="s">
        <v>719</v>
      </c>
      <c r="B411" t="s">
        <v>239</v>
      </c>
      <c r="C411" t="s">
        <v>402</v>
      </c>
      <c r="D411" t="s">
        <v>2012</v>
      </c>
      <c r="E411" t="s">
        <v>2013</v>
      </c>
      <c r="F411">
        <v>5000</v>
      </c>
    </row>
    <row r="412" spans="1:8" x14ac:dyDescent="0.3">
      <c r="A412" t="s">
        <v>719</v>
      </c>
      <c r="B412" t="s">
        <v>239</v>
      </c>
      <c r="C412" t="s">
        <v>18</v>
      </c>
      <c r="D412" t="s">
        <v>686</v>
      </c>
      <c r="E412" t="s">
        <v>2013</v>
      </c>
      <c r="F412">
        <v>0</v>
      </c>
      <c r="G412">
        <v>0</v>
      </c>
      <c r="H412">
        <v>0</v>
      </c>
    </row>
    <row r="413" spans="1:8" x14ac:dyDescent="0.3">
      <c r="A413" t="s">
        <v>719</v>
      </c>
      <c r="B413" t="s">
        <v>239</v>
      </c>
      <c r="C413" t="s">
        <v>54</v>
      </c>
      <c r="D413" t="s">
        <v>2014</v>
      </c>
      <c r="E413" t="s">
        <v>2013</v>
      </c>
      <c r="F413">
        <v>384</v>
      </c>
      <c r="G413">
        <v>396</v>
      </c>
      <c r="H413">
        <v>363</v>
      </c>
    </row>
    <row r="414" spans="1:8" x14ac:dyDescent="0.3">
      <c r="A414" t="s">
        <v>719</v>
      </c>
      <c r="B414" t="s">
        <v>239</v>
      </c>
      <c r="C414" t="s">
        <v>337</v>
      </c>
      <c r="D414" t="s">
        <v>2015</v>
      </c>
      <c r="E414" t="s">
        <v>2013</v>
      </c>
      <c r="F414">
        <v>6.57</v>
      </c>
    </row>
    <row r="415" spans="1:8" x14ac:dyDescent="0.3">
      <c r="A415" t="s">
        <v>719</v>
      </c>
      <c r="B415" t="s">
        <v>239</v>
      </c>
      <c r="C415" t="s">
        <v>344</v>
      </c>
      <c r="D415" t="s">
        <v>2016</v>
      </c>
      <c r="E415" t="s">
        <v>2017</v>
      </c>
      <c r="F415">
        <v>1080.96</v>
      </c>
      <c r="G415">
        <v>2555.5500000000002</v>
      </c>
    </row>
    <row r="416" spans="1:8" x14ac:dyDescent="0.3">
      <c r="A416" t="s">
        <v>719</v>
      </c>
      <c r="B416" t="s">
        <v>239</v>
      </c>
      <c r="C416" t="s">
        <v>319</v>
      </c>
      <c r="D416" t="s">
        <v>2018</v>
      </c>
      <c r="E416" t="s">
        <v>2017</v>
      </c>
      <c r="H416">
        <v>1872.76</v>
      </c>
    </row>
    <row r="417" spans="1:8" x14ac:dyDescent="0.3">
      <c r="A417" t="s">
        <v>719</v>
      </c>
      <c r="B417" t="s">
        <v>239</v>
      </c>
      <c r="C417" t="s">
        <v>22</v>
      </c>
      <c r="D417" t="s">
        <v>687</v>
      </c>
      <c r="E417" t="s">
        <v>2017</v>
      </c>
      <c r="F417">
        <v>0</v>
      </c>
      <c r="G417">
        <v>0</v>
      </c>
      <c r="H417">
        <v>0</v>
      </c>
    </row>
    <row r="418" spans="1:8" x14ac:dyDescent="0.3">
      <c r="A418" t="s">
        <v>719</v>
      </c>
      <c r="B418" t="s">
        <v>239</v>
      </c>
      <c r="C418" t="s">
        <v>295</v>
      </c>
      <c r="D418" t="s">
        <v>2019</v>
      </c>
      <c r="E418" t="s">
        <v>2020</v>
      </c>
      <c r="F418">
        <v>2273</v>
      </c>
    </row>
    <row r="419" spans="1:8" x14ac:dyDescent="0.3">
      <c r="A419" t="s">
        <v>720</v>
      </c>
      <c r="B419" t="s">
        <v>9</v>
      </c>
      <c r="C419" t="s">
        <v>154</v>
      </c>
      <c r="D419" t="s">
        <v>2031</v>
      </c>
      <c r="E419" t="s">
        <v>2032</v>
      </c>
      <c r="F419">
        <v>800</v>
      </c>
      <c r="G419">
        <v>1259.56</v>
      </c>
      <c r="H419">
        <v>800</v>
      </c>
    </row>
    <row r="420" spans="1:8" x14ac:dyDescent="0.3">
      <c r="A420" t="s">
        <v>720</v>
      </c>
      <c r="B420" t="s">
        <v>9</v>
      </c>
      <c r="C420" t="s">
        <v>301</v>
      </c>
      <c r="D420" t="s">
        <v>2033</v>
      </c>
      <c r="E420" t="s">
        <v>2032</v>
      </c>
      <c r="F420">
        <v>30</v>
      </c>
      <c r="G420">
        <v>30</v>
      </c>
    </row>
    <row r="421" spans="1:8" x14ac:dyDescent="0.3">
      <c r="A421" t="s">
        <v>720</v>
      </c>
      <c r="B421" t="s">
        <v>9</v>
      </c>
      <c r="C421" t="s">
        <v>270</v>
      </c>
      <c r="D421" t="s">
        <v>2034</v>
      </c>
      <c r="E421" t="s">
        <v>2032</v>
      </c>
      <c r="F421">
        <v>8054</v>
      </c>
      <c r="G421">
        <v>7760.76</v>
      </c>
      <c r="H421">
        <v>3570.65</v>
      </c>
    </row>
    <row r="422" spans="1:8" x14ac:dyDescent="0.3">
      <c r="A422" t="s">
        <v>720</v>
      </c>
      <c r="B422" t="s">
        <v>9</v>
      </c>
      <c r="C422" t="s">
        <v>11</v>
      </c>
      <c r="D422" t="s">
        <v>423</v>
      </c>
      <c r="E422" t="s">
        <v>2032</v>
      </c>
      <c r="F422">
        <v>0</v>
      </c>
      <c r="G422">
        <v>0</v>
      </c>
      <c r="H422">
        <v>0</v>
      </c>
    </row>
    <row r="423" spans="1:8" x14ac:dyDescent="0.3">
      <c r="A423" t="s">
        <v>720</v>
      </c>
      <c r="B423" t="s">
        <v>9</v>
      </c>
      <c r="C423" t="s">
        <v>271</v>
      </c>
      <c r="D423" t="s">
        <v>2035</v>
      </c>
      <c r="E423" t="s">
        <v>2036</v>
      </c>
      <c r="F423">
        <v>189.2</v>
      </c>
      <c r="H423">
        <v>10</v>
      </c>
    </row>
    <row r="424" spans="1:8" x14ac:dyDescent="0.3">
      <c r="A424" t="s">
        <v>720</v>
      </c>
      <c r="B424" t="s">
        <v>9</v>
      </c>
      <c r="C424" t="s">
        <v>273</v>
      </c>
      <c r="D424" t="s">
        <v>2037</v>
      </c>
      <c r="E424" t="s">
        <v>2036</v>
      </c>
      <c r="F424">
        <v>265.89</v>
      </c>
    </row>
    <row r="425" spans="1:8" x14ac:dyDescent="0.3">
      <c r="A425" t="s">
        <v>720</v>
      </c>
      <c r="B425" t="s">
        <v>9</v>
      </c>
      <c r="C425" t="s">
        <v>274</v>
      </c>
      <c r="D425" t="s">
        <v>2038</v>
      </c>
      <c r="E425" t="s">
        <v>2036</v>
      </c>
      <c r="G425">
        <v>65</v>
      </c>
    </row>
    <row r="426" spans="1:8" x14ac:dyDescent="0.3">
      <c r="A426" t="s">
        <v>720</v>
      </c>
      <c r="B426" t="s">
        <v>9</v>
      </c>
      <c r="C426" t="s">
        <v>275</v>
      </c>
      <c r="D426" t="s">
        <v>2039</v>
      </c>
      <c r="E426" t="s">
        <v>2036</v>
      </c>
      <c r="F426">
        <v>1277.8</v>
      </c>
      <c r="G426">
        <v>419.18</v>
      </c>
      <c r="H426">
        <v>341.16</v>
      </c>
    </row>
    <row r="427" spans="1:8" x14ac:dyDescent="0.3">
      <c r="A427" t="s">
        <v>720</v>
      </c>
      <c r="B427" t="s">
        <v>9</v>
      </c>
      <c r="C427" t="s">
        <v>276</v>
      </c>
      <c r="D427" t="s">
        <v>2040</v>
      </c>
      <c r="E427" t="s">
        <v>2036</v>
      </c>
      <c r="F427">
        <v>2963.56</v>
      </c>
    </row>
    <row r="428" spans="1:8" x14ac:dyDescent="0.3">
      <c r="A428" t="s">
        <v>720</v>
      </c>
      <c r="B428" t="s">
        <v>9</v>
      </c>
      <c r="C428" t="s">
        <v>277</v>
      </c>
      <c r="D428" t="s">
        <v>2041</v>
      </c>
      <c r="E428" t="s">
        <v>2036</v>
      </c>
      <c r="F428">
        <v>0</v>
      </c>
      <c r="G428">
        <v>0</v>
      </c>
      <c r="H428">
        <v>721.03</v>
      </c>
    </row>
    <row r="429" spans="1:8" x14ac:dyDescent="0.3">
      <c r="A429" t="s">
        <v>720</v>
      </c>
      <c r="B429" t="s">
        <v>9</v>
      </c>
      <c r="C429" t="s">
        <v>300</v>
      </c>
      <c r="D429" t="s">
        <v>2042</v>
      </c>
      <c r="E429" t="s">
        <v>2036</v>
      </c>
      <c r="F429">
        <v>997</v>
      </c>
      <c r="G429">
        <v>1615.5</v>
      </c>
      <c r="H429">
        <v>100</v>
      </c>
    </row>
    <row r="430" spans="1:8" x14ac:dyDescent="0.3">
      <c r="A430" t="s">
        <v>720</v>
      </c>
      <c r="B430" t="s">
        <v>9</v>
      </c>
      <c r="C430" t="s">
        <v>302</v>
      </c>
      <c r="D430" t="s">
        <v>2043</v>
      </c>
      <c r="E430" t="s">
        <v>2036</v>
      </c>
      <c r="F430">
        <v>214.45</v>
      </c>
      <c r="G430">
        <v>186.95</v>
      </c>
      <c r="H430">
        <v>393.92</v>
      </c>
    </row>
    <row r="431" spans="1:8" x14ac:dyDescent="0.3">
      <c r="A431" t="s">
        <v>720</v>
      </c>
      <c r="B431" t="s">
        <v>9</v>
      </c>
      <c r="C431" t="s">
        <v>364</v>
      </c>
      <c r="D431" t="s">
        <v>2044</v>
      </c>
      <c r="E431" t="s">
        <v>2036</v>
      </c>
      <c r="F431">
        <v>199.7</v>
      </c>
      <c r="G431">
        <v>312.25</v>
      </c>
      <c r="H431">
        <v>148.5</v>
      </c>
    </row>
    <row r="432" spans="1:8" x14ac:dyDescent="0.3">
      <c r="A432" t="s">
        <v>720</v>
      </c>
      <c r="B432" t="s">
        <v>9</v>
      </c>
      <c r="C432" t="s">
        <v>360</v>
      </c>
      <c r="D432" t="s">
        <v>2045</v>
      </c>
      <c r="E432" t="s">
        <v>2036</v>
      </c>
      <c r="F432">
        <v>10676.06</v>
      </c>
      <c r="G432">
        <v>11153.19</v>
      </c>
      <c r="H432">
        <v>10197.14</v>
      </c>
    </row>
    <row r="433" spans="1:8" x14ac:dyDescent="0.3">
      <c r="A433" t="s">
        <v>720</v>
      </c>
      <c r="B433" t="s">
        <v>9</v>
      </c>
      <c r="C433" t="s">
        <v>16</v>
      </c>
      <c r="D433" t="s">
        <v>425</v>
      </c>
      <c r="E433" t="s">
        <v>2036</v>
      </c>
      <c r="F433">
        <v>0</v>
      </c>
      <c r="G433">
        <v>0</v>
      </c>
      <c r="H433">
        <v>0</v>
      </c>
    </row>
    <row r="434" spans="1:8" x14ac:dyDescent="0.3">
      <c r="A434" t="s">
        <v>720</v>
      </c>
      <c r="B434" t="s">
        <v>9</v>
      </c>
      <c r="C434" t="s">
        <v>361</v>
      </c>
      <c r="D434" t="s">
        <v>2046</v>
      </c>
      <c r="E434" t="s">
        <v>2047</v>
      </c>
      <c r="F434">
        <v>119.2</v>
      </c>
      <c r="G434">
        <v>65.44</v>
      </c>
    </row>
    <row r="435" spans="1:8" x14ac:dyDescent="0.3">
      <c r="A435" t="s">
        <v>720</v>
      </c>
      <c r="B435" t="s">
        <v>9</v>
      </c>
      <c r="C435" t="s">
        <v>222</v>
      </c>
      <c r="D435" t="s">
        <v>2048</v>
      </c>
      <c r="E435" t="s">
        <v>2047</v>
      </c>
      <c r="F435">
        <v>12501.31</v>
      </c>
      <c r="G435">
        <v>16158.31</v>
      </c>
      <c r="H435">
        <v>16656.3</v>
      </c>
    </row>
    <row r="436" spans="1:8" x14ac:dyDescent="0.3">
      <c r="A436" t="s">
        <v>720</v>
      </c>
      <c r="B436" t="s">
        <v>9</v>
      </c>
      <c r="C436" t="s">
        <v>365</v>
      </c>
      <c r="D436" t="s">
        <v>2049</v>
      </c>
      <c r="E436" t="s">
        <v>2047</v>
      </c>
      <c r="G436">
        <v>68.63</v>
      </c>
    </row>
    <row r="437" spans="1:8" x14ac:dyDescent="0.3">
      <c r="A437" t="s">
        <v>720</v>
      </c>
      <c r="B437" t="s">
        <v>9</v>
      </c>
      <c r="C437" t="s">
        <v>303</v>
      </c>
      <c r="D437" t="s">
        <v>2050</v>
      </c>
      <c r="E437" t="s">
        <v>2047</v>
      </c>
      <c r="F437">
        <v>24</v>
      </c>
    </row>
    <row r="438" spans="1:8" x14ac:dyDescent="0.3">
      <c r="A438" t="s">
        <v>720</v>
      </c>
      <c r="B438" t="s">
        <v>9</v>
      </c>
      <c r="C438" t="s">
        <v>366</v>
      </c>
      <c r="D438" t="s">
        <v>2051</v>
      </c>
      <c r="E438" t="s">
        <v>2047</v>
      </c>
      <c r="G438">
        <v>100</v>
      </c>
    </row>
    <row r="439" spans="1:8" x14ac:dyDescent="0.3">
      <c r="A439" t="s">
        <v>720</v>
      </c>
      <c r="B439" t="s">
        <v>9</v>
      </c>
      <c r="C439" t="s">
        <v>305</v>
      </c>
      <c r="D439" t="s">
        <v>2052</v>
      </c>
      <c r="E439" t="s">
        <v>2047</v>
      </c>
      <c r="F439">
        <v>211.2</v>
      </c>
      <c r="G439">
        <v>152.80000000000001</v>
      </c>
      <c r="H439">
        <v>100</v>
      </c>
    </row>
    <row r="440" spans="1:8" x14ac:dyDescent="0.3">
      <c r="A440" t="s">
        <v>720</v>
      </c>
      <c r="B440" t="s">
        <v>9</v>
      </c>
      <c r="C440" t="s">
        <v>313</v>
      </c>
      <c r="D440" t="s">
        <v>2053</v>
      </c>
      <c r="E440" t="s">
        <v>2047</v>
      </c>
      <c r="F440">
        <v>814.96</v>
      </c>
      <c r="G440">
        <v>562.53</v>
      </c>
    </row>
    <row r="441" spans="1:8" x14ac:dyDescent="0.3">
      <c r="A441" t="s">
        <v>720</v>
      </c>
      <c r="B441" t="s">
        <v>9</v>
      </c>
      <c r="C441" t="s">
        <v>18</v>
      </c>
      <c r="D441" t="s">
        <v>428</v>
      </c>
      <c r="E441" t="s">
        <v>2047</v>
      </c>
      <c r="F441">
        <v>0</v>
      </c>
      <c r="G441">
        <v>0</v>
      </c>
      <c r="H441">
        <v>0</v>
      </c>
    </row>
    <row r="442" spans="1:8" x14ac:dyDescent="0.3">
      <c r="A442" t="s">
        <v>720</v>
      </c>
      <c r="B442" t="s">
        <v>9</v>
      </c>
      <c r="C442" t="s">
        <v>54</v>
      </c>
      <c r="D442" t="s">
        <v>2054</v>
      </c>
      <c r="E442" t="s">
        <v>2047</v>
      </c>
      <c r="F442">
        <v>2952</v>
      </c>
      <c r="G442">
        <v>3204</v>
      </c>
      <c r="H442">
        <v>2937</v>
      </c>
    </row>
    <row r="443" spans="1:8" x14ac:dyDescent="0.3">
      <c r="A443" t="s">
        <v>720</v>
      </c>
      <c r="B443" t="s">
        <v>9</v>
      </c>
      <c r="C443" t="s">
        <v>337</v>
      </c>
      <c r="D443" t="s">
        <v>2055</v>
      </c>
      <c r="E443" t="s">
        <v>2047</v>
      </c>
      <c r="F443">
        <v>336.07</v>
      </c>
    </row>
    <row r="444" spans="1:8" x14ac:dyDescent="0.3">
      <c r="A444" t="s">
        <v>720</v>
      </c>
      <c r="B444" t="s">
        <v>9</v>
      </c>
      <c r="C444" t="s">
        <v>281</v>
      </c>
      <c r="D444" t="s">
        <v>2056</v>
      </c>
      <c r="E444" t="s">
        <v>2057</v>
      </c>
      <c r="F444">
        <v>448.05</v>
      </c>
      <c r="G444">
        <v>1019.43</v>
      </c>
      <c r="H444">
        <v>590.72</v>
      </c>
    </row>
    <row r="445" spans="1:8" x14ac:dyDescent="0.3">
      <c r="A445" t="s">
        <v>720</v>
      </c>
      <c r="B445" t="s">
        <v>9</v>
      </c>
      <c r="C445" t="s">
        <v>282</v>
      </c>
      <c r="D445" t="s">
        <v>2058</v>
      </c>
      <c r="E445" t="s">
        <v>2057</v>
      </c>
      <c r="F445">
        <v>14172.02</v>
      </c>
      <c r="G445">
        <v>9477.99</v>
      </c>
      <c r="H445">
        <v>5365.9</v>
      </c>
    </row>
    <row r="446" spans="1:8" x14ac:dyDescent="0.3">
      <c r="A446" t="s">
        <v>720</v>
      </c>
      <c r="B446" t="s">
        <v>9</v>
      </c>
      <c r="C446" t="s">
        <v>283</v>
      </c>
      <c r="D446" t="s">
        <v>2059</v>
      </c>
      <c r="E446" t="s">
        <v>2057</v>
      </c>
      <c r="F446">
        <v>18</v>
      </c>
      <c r="G446">
        <v>28</v>
      </c>
      <c r="H446">
        <v>41.5</v>
      </c>
    </row>
    <row r="447" spans="1:8" x14ac:dyDescent="0.3">
      <c r="A447" t="s">
        <v>720</v>
      </c>
      <c r="B447" t="s">
        <v>9</v>
      </c>
      <c r="C447" t="s">
        <v>284</v>
      </c>
      <c r="D447" t="s">
        <v>2060</v>
      </c>
      <c r="E447" t="s">
        <v>2057</v>
      </c>
      <c r="F447">
        <v>4382.3100000000004</v>
      </c>
      <c r="G447">
        <v>4086.23</v>
      </c>
      <c r="H447">
        <v>3469.91</v>
      </c>
    </row>
    <row r="448" spans="1:8" x14ac:dyDescent="0.3">
      <c r="A448" t="s">
        <v>720</v>
      </c>
      <c r="B448" t="s">
        <v>9</v>
      </c>
      <c r="C448" t="s">
        <v>359</v>
      </c>
      <c r="D448" t="s">
        <v>2061</v>
      </c>
      <c r="E448" t="s">
        <v>2057</v>
      </c>
      <c r="F448">
        <v>261.26</v>
      </c>
    </row>
    <row r="449" spans="1:8" x14ac:dyDescent="0.3">
      <c r="A449" t="s">
        <v>720</v>
      </c>
      <c r="B449" t="s">
        <v>9</v>
      </c>
      <c r="C449" t="s">
        <v>285</v>
      </c>
      <c r="D449" t="s">
        <v>2062</v>
      </c>
      <c r="E449" t="s">
        <v>2057</v>
      </c>
      <c r="F449">
        <v>264.86</v>
      </c>
      <c r="G449">
        <v>252.39</v>
      </c>
      <c r="H449">
        <v>482.22</v>
      </c>
    </row>
    <row r="450" spans="1:8" x14ac:dyDescent="0.3">
      <c r="A450" t="s">
        <v>720</v>
      </c>
      <c r="B450" t="s">
        <v>9</v>
      </c>
      <c r="C450" t="s">
        <v>286</v>
      </c>
      <c r="D450" t="s">
        <v>2063</v>
      </c>
      <c r="E450" t="s">
        <v>2057</v>
      </c>
      <c r="F450">
        <v>9308.14</v>
      </c>
      <c r="G450">
        <v>10218.959999999999</v>
      </c>
      <c r="H450">
        <v>8597.5499999999993</v>
      </c>
    </row>
    <row r="451" spans="1:8" x14ac:dyDescent="0.3">
      <c r="A451" t="s">
        <v>720</v>
      </c>
      <c r="B451" t="s">
        <v>9</v>
      </c>
      <c r="C451" t="s">
        <v>287</v>
      </c>
      <c r="D451" t="s">
        <v>2064</v>
      </c>
      <c r="E451" t="s">
        <v>2057</v>
      </c>
      <c r="F451">
        <v>4120.45</v>
      </c>
      <c r="G451">
        <v>9409.61</v>
      </c>
      <c r="H451">
        <v>8191.04</v>
      </c>
    </row>
    <row r="452" spans="1:8" x14ac:dyDescent="0.3">
      <c r="A452" t="s">
        <v>720</v>
      </c>
      <c r="B452" t="s">
        <v>9</v>
      </c>
      <c r="C452" t="s">
        <v>288</v>
      </c>
      <c r="D452" t="s">
        <v>2065</v>
      </c>
      <c r="E452" t="s">
        <v>2057</v>
      </c>
      <c r="F452">
        <v>23</v>
      </c>
      <c r="G452">
        <v>46</v>
      </c>
    </row>
    <row r="453" spans="1:8" x14ac:dyDescent="0.3">
      <c r="A453" t="s">
        <v>720</v>
      </c>
      <c r="B453" t="s">
        <v>9</v>
      </c>
      <c r="C453" t="s">
        <v>289</v>
      </c>
      <c r="D453" t="s">
        <v>2066</v>
      </c>
      <c r="E453" t="s">
        <v>2057</v>
      </c>
      <c r="F453">
        <v>23473.85</v>
      </c>
      <c r="G453">
        <v>25281.279999999999</v>
      </c>
      <c r="H453">
        <v>18589.95</v>
      </c>
    </row>
    <row r="454" spans="1:8" x14ac:dyDescent="0.3">
      <c r="A454" t="s">
        <v>720</v>
      </c>
      <c r="B454" t="s">
        <v>9</v>
      </c>
      <c r="C454" t="s">
        <v>321</v>
      </c>
      <c r="D454" t="s">
        <v>2067</v>
      </c>
      <c r="E454" t="s">
        <v>2057</v>
      </c>
      <c r="F454">
        <v>6679.5</v>
      </c>
      <c r="G454">
        <v>7345.88</v>
      </c>
      <c r="H454">
        <v>6302.5</v>
      </c>
    </row>
    <row r="455" spans="1:8" x14ac:dyDescent="0.3">
      <c r="A455" t="s">
        <v>720</v>
      </c>
      <c r="B455" t="s">
        <v>9</v>
      </c>
      <c r="C455" t="s">
        <v>20</v>
      </c>
      <c r="D455" t="s">
        <v>431</v>
      </c>
      <c r="E455" t="s">
        <v>2057</v>
      </c>
      <c r="F455">
        <v>0</v>
      </c>
      <c r="G455">
        <v>0</v>
      </c>
      <c r="H455">
        <v>0</v>
      </c>
    </row>
    <row r="456" spans="1:8" x14ac:dyDescent="0.3">
      <c r="A456" t="s">
        <v>720</v>
      </c>
      <c r="B456" t="s">
        <v>9</v>
      </c>
      <c r="C456" t="s">
        <v>344</v>
      </c>
      <c r="D456" t="s">
        <v>2068</v>
      </c>
      <c r="E456" t="s">
        <v>2069</v>
      </c>
      <c r="F456">
        <v>559.99</v>
      </c>
      <c r="G456">
        <v>168</v>
      </c>
    </row>
    <row r="457" spans="1:8" x14ac:dyDescent="0.3">
      <c r="A457" t="s">
        <v>720</v>
      </c>
      <c r="B457" t="s">
        <v>9</v>
      </c>
      <c r="C457" t="s">
        <v>346</v>
      </c>
      <c r="D457" t="s">
        <v>2070</v>
      </c>
      <c r="E457" t="s">
        <v>2069</v>
      </c>
      <c r="H457">
        <v>2661.05</v>
      </c>
    </row>
    <row r="458" spans="1:8" x14ac:dyDescent="0.3">
      <c r="A458" t="s">
        <v>720</v>
      </c>
      <c r="B458" t="s">
        <v>9</v>
      </c>
      <c r="C458" t="s">
        <v>22</v>
      </c>
      <c r="D458" t="s">
        <v>433</v>
      </c>
      <c r="E458" t="s">
        <v>2069</v>
      </c>
      <c r="H458">
        <v>35014</v>
      </c>
    </row>
    <row r="459" spans="1:8" x14ac:dyDescent="0.3">
      <c r="A459" t="s">
        <v>720</v>
      </c>
      <c r="B459" t="s">
        <v>9</v>
      </c>
      <c r="C459" t="s">
        <v>158</v>
      </c>
      <c r="D459" t="s">
        <v>2071</v>
      </c>
      <c r="E459" t="s">
        <v>2072</v>
      </c>
      <c r="F459">
        <v>1450</v>
      </c>
      <c r="G459">
        <v>1670.5</v>
      </c>
      <c r="H459">
        <v>958</v>
      </c>
    </row>
    <row r="460" spans="1:8" x14ac:dyDescent="0.3">
      <c r="A460" t="s">
        <v>720</v>
      </c>
      <c r="B460" t="s">
        <v>9</v>
      </c>
      <c r="C460" t="s">
        <v>295</v>
      </c>
      <c r="D460" t="s">
        <v>2073</v>
      </c>
      <c r="E460" t="s">
        <v>2072</v>
      </c>
      <c r="F460">
        <v>8038.5</v>
      </c>
      <c r="G460">
        <v>10622.5</v>
      </c>
      <c r="H460">
        <v>5732.65</v>
      </c>
    </row>
    <row r="461" spans="1:8" x14ac:dyDescent="0.3">
      <c r="A461" t="s">
        <v>720</v>
      </c>
      <c r="B461" t="s">
        <v>9</v>
      </c>
      <c r="C461" t="s">
        <v>347</v>
      </c>
      <c r="D461" t="s">
        <v>2074</v>
      </c>
      <c r="E461" t="s">
        <v>2072</v>
      </c>
      <c r="G461">
        <v>0</v>
      </c>
    </row>
    <row r="462" spans="1:8" x14ac:dyDescent="0.3">
      <c r="A462" t="s">
        <v>720</v>
      </c>
      <c r="B462" t="s">
        <v>9</v>
      </c>
      <c r="C462" t="s">
        <v>24</v>
      </c>
      <c r="D462" t="s">
        <v>434</v>
      </c>
      <c r="E462" t="s">
        <v>2072</v>
      </c>
      <c r="F462">
        <v>24729.61</v>
      </c>
      <c r="G462">
        <v>28368.560000000001</v>
      </c>
      <c r="H462">
        <v>13645.49</v>
      </c>
    </row>
    <row r="463" spans="1:8" x14ac:dyDescent="0.3">
      <c r="A463" t="s">
        <v>720</v>
      </c>
      <c r="B463" t="s">
        <v>9</v>
      </c>
      <c r="C463" t="s">
        <v>298</v>
      </c>
      <c r="D463" t="s">
        <v>2075</v>
      </c>
      <c r="E463" t="s">
        <v>2072</v>
      </c>
      <c r="F463">
        <v>775</v>
      </c>
      <c r="G463">
        <v>881</v>
      </c>
      <c r="H463">
        <v>452.2</v>
      </c>
    </row>
    <row r="464" spans="1:8" x14ac:dyDescent="0.3">
      <c r="A464" t="s">
        <v>720</v>
      </c>
      <c r="B464" t="s">
        <v>9</v>
      </c>
      <c r="C464" t="s">
        <v>324</v>
      </c>
      <c r="D464" t="s">
        <v>2076</v>
      </c>
      <c r="E464" t="s">
        <v>2072</v>
      </c>
      <c r="G464">
        <v>675</v>
      </c>
    </row>
    <row r="465" spans="1:8" x14ac:dyDescent="0.3">
      <c r="A465" t="s">
        <v>720</v>
      </c>
      <c r="B465" t="s">
        <v>9</v>
      </c>
      <c r="C465" t="s">
        <v>306</v>
      </c>
      <c r="D465" t="s">
        <v>2077</v>
      </c>
      <c r="E465" t="s">
        <v>2072</v>
      </c>
      <c r="F465">
        <v>0</v>
      </c>
    </row>
    <row r="466" spans="1:8" x14ac:dyDescent="0.3">
      <c r="A466" t="s">
        <v>720</v>
      </c>
      <c r="B466" t="s">
        <v>9</v>
      </c>
      <c r="C466" t="s">
        <v>49</v>
      </c>
      <c r="D466" t="s">
        <v>2078</v>
      </c>
      <c r="E466" t="s">
        <v>2072</v>
      </c>
      <c r="F466">
        <v>1886.12</v>
      </c>
      <c r="G466">
        <v>1719.57</v>
      </c>
      <c r="H466">
        <v>699.63</v>
      </c>
    </row>
    <row r="467" spans="1:8" x14ac:dyDescent="0.3">
      <c r="A467" t="s">
        <v>720</v>
      </c>
      <c r="B467" t="s">
        <v>9</v>
      </c>
      <c r="C467" t="s">
        <v>367</v>
      </c>
      <c r="D467" t="s">
        <v>2079</v>
      </c>
      <c r="E467" t="s">
        <v>2072</v>
      </c>
      <c r="H467">
        <v>-25</v>
      </c>
    </row>
    <row r="468" spans="1:8" x14ac:dyDescent="0.3">
      <c r="A468" t="s">
        <v>720</v>
      </c>
      <c r="B468" t="s">
        <v>9</v>
      </c>
      <c r="C468" t="s">
        <v>28</v>
      </c>
      <c r="D468" t="s">
        <v>2080</v>
      </c>
      <c r="E468" t="s">
        <v>2072</v>
      </c>
      <c r="F468">
        <v>0</v>
      </c>
      <c r="G468">
        <v>0</v>
      </c>
    </row>
    <row r="469" spans="1:8" x14ac:dyDescent="0.3">
      <c r="A469" t="s">
        <v>720</v>
      </c>
      <c r="B469" t="s">
        <v>39</v>
      </c>
      <c r="C469" t="s">
        <v>273</v>
      </c>
      <c r="D469" t="s">
        <v>2081</v>
      </c>
      <c r="E469" t="s">
        <v>2082</v>
      </c>
      <c r="F469">
        <v>362.07</v>
      </c>
      <c r="G469">
        <v>2569.04</v>
      </c>
      <c r="H469">
        <v>3306.32</v>
      </c>
    </row>
    <row r="470" spans="1:8" x14ac:dyDescent="0.3">
      <c r="A470" t="s">
        <v>720</v>
      </c>
      <c r="B470" t="s">
        <v>39</v>
      </c>
      <c r="C470" t="s">
        <v>333</v>
      </c>
      <c r="D470" t="s">
        <v>2083</v>
      </c>
      <c r="E470" t="s">
        <v>2082</v>
      </c>
      <c r="F470">
        <v>6.97</v>
      </c>
      <c r="G470">
        <v>98.97</v>
      </c>
      <c r="H470">
        <v>8.36</v>
      </c>
    </row>
    <row r="471" spans="1:8" x14ac:dyDescent="0.3">
      <c r="A471" t="s">
        <v>720</v>
      </c>
      <c r="B471" t="s">
        <v>39</v>
      </c>
      <c r="C471" t="s">
        <v>358</v>
      </c>
      <c r="D471" t="s">
        <v>2084</v>
      </c>
      <c r="E471" t="s">
        <v>2082</v>
      </c>
      <c r="F471">
        <v>14.98</v>
      </c>
    </row>
    <row r="472" spans="1:8" x14ac:dyDescent="0.3">
      <c r="A472" t="s">
        <v>720</v>
      </c>
      <c r="B472" t="s">
        <v>39</v>
      </c>
      <c r="C472" t="s">
        <v>334</v>
      </c>
      <c r="D472" t="s">
        <v>2085</v>
      </c>
      <c r="E472" t="s">
        <v>2082</v>
      </c>
      <c r="F472">
        <v>14.99</v>
      </c>
    </row>
    <row r="473" spans="1:8" x14ac:dyDescent="0.3">
      <c r="A473" t="s">
        <v>720</v>
      </c>
      <c r="B473" t="s">
        <v>39</v>
      </c>
      <c r="C473" t="s">
        <v>275</v>
      </c>
      <c r="D473" t="s">
        <v>2086</v>
      </c>
      <c r="E473" t="s">
        <v>2082</v>
      </c>
      <c r="F473">
        <v>9.98</v>
      </c>
      <c r="H473">
        <v>24.98</v>
      </c>
    </row>
    <row r="474" spans="1:8" x14ac:dyDescent="0.3">
      <c r="A474" t="s">
        <v>720</v>
      </c>
      <c r="B474" t="s">
        <v>39</v>
      </c>
      <c r="C474" t="s">
        <v>276</v>
      </c>
      <c r="D474" t="s">
        <v>2087</v>
      </c>
      <c r="E474" t="s">
        <v>2082</v>
      </c>
      <c r="F474">
        <v>10180.19</v>
      </c>
      <c r="G474">
        <v>6760.39</v>
      </c>
      <c r="H474">
        <v>199.98</v>
      </c>
    </row>
    <row r="475" spans="1:8" x14ac:dyDescent="0.3">
      <c r="A475" t="s">
        <v>720</v>
      </c>
      <c r="B475" t="s">
        <v>39</v>
      </c>
      <c r="C475" t="s">
        <v>277</v>
      </c>
      <c r="D475" t="s">
        <v>2088</v>
      </c>
      <c r="E475" t="s">
        <v>2082</v>
      </c>
      <c r="G475">
        <v>0</v>
      </c>
    </row>
    <row r="476" spans="1:8" x14ac:dyDescent="0.3">
      <c r="A476" t="s">
        <v>720</v>
      </c>
      <c r="B476" t="s">
        <v>39</v>
      </c>
      <c r="C476" t="s">
        <v>302</v>
      </c>
      <c r="D476" t="s">
        <v>2089</v>
      </c>
      <c r="E476" t="s">
        <v>2082</v>
      </c>
      <c r="H476">
        <v>68.8</v>
      </c>
    </row>
    <row r="477" spans="1:8" x14ac:dyDescent="0.3">
      <c r="A477" t="s">
        <v>720</v>
      </c>
      <c r="B477" t="s">
        <v>39</v>
      </c>
      <c r="C477" t="s">
        <v>364</v>
      </c>
      <c r="D477" t="s">
        <v>2090</v>
      </c>
      <c r="E477" t="s">
        <v>2082</v>
      </c>
      <c r="F477">
        <v>63.55</v>
      </c>
      <c r="G477">
        <v>24.2</v>
      </c>
      <c r="H477">
        <v>19.649999999999999</v>
      </c>
    </row>
    <row r="478" spans="1:8" x14ac:dyDescent="0.3">
      <c r="A478" t="s">
        <v>720</v>
      </c>
      <c r="B478" t="s">
        <v>39</v>
      </c>
      <c r="C478" t="s">
        <v>16</v>
      </c>
      <c r="D478" t="s">
        <v>440</v>
      </c>
      <c r="E478" t="s">
        <v>2082</v>
      </c>
      <c r="F478">
        <v>0</v>
      </c>
      <c r="G478">
        <v>0</v>
      </c>
      <c r="H478">
        <v>0</v>
      </c>
    </row>
    <row r="479" spans="1:8" x14ac:dyDescent="0.3">
      <c r="A479" t="s">
        <v>720</v>
      </c>
      <c r="B479" t="s">
        <v>39</v>
      </c>
      <c r="C479" t="s">
        <v>18</v>
      </c>
      <c r="D479" t="s">
        <v>442</v>
      </c>
      <c r="E479" t="s">
        <v>2091</v>
      </c>
      <c r="F479">
        <v>0</v>
      </c>
      <c r="G479">
        <v>0</v>
      </c>
      <c r="H479">
        <v>0</v>
      </c>
    </row>
    <row r="480" spans="1:8" x14ac:dyDescent="0.3">
      <c r="A480" t="s">
        <v>720</v>
      </c>
      <c r="B480" t="s">
        <v>39</v>
      </c>
      <c r="C480" t="s">
        <v>54</v>
      </c>
      <c r="D480" t="s">
        <v>2092</v>
      </c>
      <c r="E480" t="s">
        <v>2091</v>
      </c>
      <c r="G480">
        <v>180</v>
      </c>
      <c r="H480">
        <v>165</v>
      </c>
    </row>
    <row r="481" spans="1:8" x14ac:dyDescent="0.3">
      <c r="A481" t="s">
        <v>720</v>
      </c>
      <c r="B481" t="s">
        <v>39</v>
      </c>
      <c r="C481" t="s">
        <v>337</v>
      </c>
      <c r="D481" t="s">
        <v>2093</v>
      </c>
      <c r="E481" t="s">
        <v>2091</v>
      </c>
      <c r="F481">
        <v>11.42</v>
      </c>
    </row>
    <row r="482" spans="1:8" x14ac:dyDescent="0.3">
      <c r="A482" t="s">
        <v>720</v>
      </c>
      <c r="B482" t="s">
        <v>39</v>
      </c>
      <c r="C482" t="s">
        <v>282</v>
      </c>
      <c r="D482" t="s">
        <v>2094</v>
      </c>
      <c r="E482" t="s">
        <v>2095</v>
      </c>
      <c r="F482">
        <v>151.80000000000001</v>
      </c>
      <c r="G482">
        <v>240.19</v>
      </c>
    </row>
    <row r="483" spans="1:8" x14ac:dyDescent="0.3">
      <c r="A483" t="s">
        <v>720</v>
      </c>
      <c r="B483" t="s">
        <v>39</v>
      </c>
      <c r="C483" t="s">
        <v>20</v>
      </c>
      <c r="D483" t="s">
        <v>443</v>
      </c>
      <c r="E483" t="s">
        <v>2095</v>
      </c>
      <c r="F483">
        <v>0</v>
      </c>
      <c r="G483">
        <v>0</v>
      </c>
      <c r="H483">
        <v>0</v>
      </c>
    </row>
    <row r="484" spans="1:8" x14ac:dyDescent="0.3">
      <c r="A484" t="s">
        <v>720</v>
      </c>
      <c r="B484" t="s">
        <v>39</v>
      </c>
      <c r="C484" t="s">
        <v>43</v>
      </c>
      <c r="D484" t="s">
        <v>445</v>
      </c>
      <c r="E484" t="s">
        <v>2096</v>
      </c>
      <c r="F484">
        <v>0</v>
      </c>
      <c r="G484">
        <v>0</v>
      </c>
      <c r="H484">
        <v>0</v>
      </c>
    </row>
    <row r="485" spans="1:8" x14ac:dyDescent="0.3">
      <c r="A485" t="s">
        <v>720</v>
      </c>
      <c r="B485" t="s">
        <v>39</v>
      </c>
      <c r="C485" t="s">
        <v>295</v>
      </c>
      <c r="D485" t="s">
        <v>2097</v>
      </c>
      <c r="E485" t="s">
        <v>2098</v>
      </c>
      <c r="G485">
        <v>949</v>
      </c>
    </row>
    <row r="486" spans="1:8" x14ac:dyDescent="0.3">
      <c r="A486" t="s">
        <v>720</v>
      </c>
      <c r="B486" t="s">
        <v>39</v>
      </c>
      <c r="C486" t="s">
        <v>28</v>
      </c>
      <c r="D486" t="s">
        <v>446</v>
      </c>
      <c r="E486" t="s">
        <v>2098</v>
      </c>
      <c r="F486">
        <v>0</v>
      </c>
      <c r="G486">
        <v>0</v>
      </c>
      <c r="H486">
        <v>0</v>
      </c>
    </row>
    <row r="487" spans="1:8" x14ac:dyDescent="0.3">
      <c r="A487" t="s">
        <v>720</v>
      </c>
      <c r="B487" t="s">
        <v>45</v>
      </c>
      <c r="C487" t="s">
        <v>272</v>
      </c>
      <c r="D487" t="s">
        <v>2101</v>
      </c>
      <c r="E487" t="s">
        <v>2102</v>
      </c>
      <c r="G487">
        <v>200</v>
      </c>
      <c r="H487">
        <v>197.55</v>
      </c>
    </row>
    <row r="488" spans="1:8" x14ac:dyDescent="0.3">
      <c r="A488" t="s">
        <v>720</v>
      </c>
      <c r="B488" t="s">
        <v>45</v>
      </c>
      <c r="C488" t="s">
        <v>273</v>
      </c>
      <c r="D488" t="s">
        <v>2103</v>
      </c>
      <c r="E488" t="s">
        <v>2102</v>
      </c>
      <c r="H488">
        <v>229.4</v>
      </c>
    </row>
    <row r="489" spans="1:8" x14ac:dyDescent="0.3">
      <c r="A489" t="s">
        <v>720</v>
      </c>
      <c r="B489" t="s">
        <v>45</v>
      </c>
      <c r="C489" t="s">
        <v>184</v>
      </c>
      <c r="D489" t="s">
        <v>2104</v>
      </c>
      <c r="E489" t="s">
        <v>2102</v>
      </c>
      <c r="G489">
        <v>-14.5</v>
      </c>
      <c r="H489">
        <v>286.75</v>
      </c>
    </row>
    <row r="490" spans="1:8" x14ac:dyDescent="0.3">
      <c r="A490" t="s">
        <v>720</v>
      </c>
      <c r="B490" t="s">
        <v>45</v>
      </c>
      <c r="C490" t="s">
        <v>275</v>
      </c>
      <c r="D490" t="s">
        <v>2105</v>
      </c>
      <c r="E490" t="s">
        <v>2102</v>
      </c>
      <c r="F490">
        <v>118.95</v>
      </c>
      <c r="H490">
        <v>41.5</v>
      </c>
    </row>
    <row r="491" spans="1:8" x14ac:dyDescent="0.3">
      <c r="A491" t="s">
        <v>720</v>
      </c>
      <c r="B491" t="s">
        <v>45</v>
      </c>
      <c r="C491" t="s">
        <v>276</v>
      </c>
      <c r="D491" t="s">
        <v>2106</v>
      </c>
      <c r="E491" t="s">
        <v>2102</v>
      </c>
      <c r="H491">
        <v>60.15</v>
      </c>
    </row>
    <row r="492" spans="1:8" x14ac:dyDescent="0.3">
      <c r="A492" t="s">
        <v>720</v>
      </c>
      <c r="B492" t="s">
        <v>45</v>
      </c>
      <c r="C492" t="s">
        <v>277</v>
      </c>
      <c r="D492" t="s">
        <v>2107</v>
      </c>
      <c r="E492" t="s">
        <v>2102</v>
      </c>
      <c r="F492">
        <v>0</v>
      </c>
    </row>
    <row r="493" spans="1:8" x14ac:dyDescent="0.3">
      <c r="A493" t="s">
        <v>720</v>
      </c>
      <c r="B493" t="s">
        <v>45</v>
      </c>
      <c r="C493" t="s">
        <v>302</v>
      </c>
      <c r="D493" t="s">
        <v>2108</v>
      </c>
      <c r="E493" t="s">
        <v>2102</v>
      </c>
      <c r="F493">
        <v>1047.3900000000001</v>
      </c>
      <c r="G493">
        <v>-271.2</v>
      </c>
      <c r="H493">
        <v>175.34</v>
      </c>
    </row>
    <row r="494" spans="1:8" x14ac:dyDescent="0.3">
      <c r="A494" t="s">
        <v>720</v>
      </c>
      <c r="B494" t="s">
        <v>45</v>
      </c>
      <c r="C494" t="s">
        <v>364</v>
      </c>
      <c r="D494" t="s">
        <v>2109</v>
      </c>
      <c r="E494" t="s">
        <v>2102</v>
      </c>
      <c r="F494">
        <v>358.62</v>
      </c>
      <c r="G494">
        <v>134.4</v>
      </c>
      <c r="H494">
        <v>204.49</v>
      </c>
    </row>
    <row r="495" spans="1:8" x14ac:dyDescent="0.3">
      <c r="A495" t="s">
        <v>720</v>
      </c>
      <c r="B495" t="s">
        <v>45</v>
      </c>
      <c r="C495" t="s">
        <v>360</v>
      </c>
      <c r="D495" t="s">
        <v>2110</v>
      </c>
      <c r="E495" t="s">
        <v>2102</v>
      </c>
      <c r="F495">
        <v>1562.76</v>
      </c>
      <c r="G495">
        <v>1612.36</v>
      </c>
      <c r="H495">
        <v>1898</v>
      </c>
    </row>
    <row r="496" spans="1:8" x14ac:dyDescent="0.3">
      <c r="A496" t="s">
        <v>720</v>
      </c>
      <c r="B496" t="s">
        <v>45</v>
      </c>
      <c r="C496" t="s">
        <v>16</v>
      </c>
      <c r="D496" t="s">
        <v>447</v>
      </c>
      <c r="E496" t="s">
        <v>2102</v>
      </c>
      <c r="F496">
        <v>0</v>
      </c>
      <c r="G496">
        <v>0</v>
      </c>
      <c r="H496">
        <v>0</v>
      </c>
    </row>
    <row r="497" spans="1:8" x14ac:dyDescent="0.3">
      <c r="A497" t="s">
        <v>720</v>
      </c>
      <c r="B497" t="s">
        <v>45</v>
      </c>
      <c r="C497" t="s">
        <v>222</v>
      </c>
      <c r="D497" t="s">
        <v>2111</v>
      </c>
      <c r="E497" t="s">
        <v>2112</v>
      </c>
      <c r="F497">
        <v>2.3199999999999998</v>
      </c>
      <c r="G497">
        <v>26.35</v>
      </c>
      <c r="H497">
        <v>1.5</v>
      </c>
    </row>
    <row r="498" spans="1:8" x14ac:dyDescent="0.3">
      <c r="A498" t="s">
        <v>720</v>
      </c>
      <c r="B498" t="s">
        <v>45</v>
      </c>
      <c r="C498" t="s">
        <v>365</v>
      </c>
      <c r="D498" t="s">
        <v>2113</v>
      </c>
      <c r="E498" t="s">
        <v>2112</v>
      </c>
      <c r="F498">
        <v>12.32</v>
      </c>
    </row>
    <row r="499" spans="1:8" x14ac:dyDescent="0.3">
      <c r="A499" t="s">
        <v>720</v>
      </c>
      <c r="B499" t="s">
        <v>45</v>
      </c>
      <c r="C499" t="s">
        <v>313</v>
      </c>
      <c r="D499" t="s">
        <v>2114</v>
      </c>
      <c r="E499" t="s">
        <v>2112</v>
      </c>
      <c r="H499">
        <v>20.66</v>
      </c>
    </row>
    <row r="500" spans="1:8" x14ac:dyDescent="0.3">
      <c r="A500" t="s">
        <v>720</v>
      </c>
      <c r="B500" t="s">
        <v>45</v>
      </c>
      <c r="C500" t="s">
        <v>18</v>
      </c>
      <c r="D500" t="s">
        <v>448</v>
      </c>
      <c r="E500" t="s">
        <v>2112</v>
      </c>
      <c r="F500">
        <v>0</v>
      </c>
      <c r="G500">
        <v>0</v>
      </c>
      <c r="H500">
        <v>0</v>
      </c>
    </row>
    <row r="501" spans="1:8" x14ac:dyDescent="0.3">
      <c r="A501" t="s">
        <v>720</v>
      </c>
      <c r="B501" t="s">
        <v>45</v>
      </c>
      <c r="C501" t="s">
        <v>54</v>
      </c>
      <c r="D501" t="s">
        <v>2115</v>
      </c>
      <c r="E501" t="s">
        <v>2112</v>
      </c>
      <c r="F501">
        <v>3080</v>
      </c>
      <c r="G501">
        <v>2952</v>
      </c>
      <c r="H501">
        <v>2832</v>
      </c>
    </row>
    <row r="502" spans="1:8" x14ac:dyDescent="0.3">
      <c r="A502" t="s">
        <v>720</v>
      </c>
      <c r="B502" t="s">
        <v>45</v>
      </c>
      <c r="C502" t="s">
        <v>337</v>
      </c>
      <c r="D502" t="s">
        <v>2116</v>
      </c>
      <c r="E502" t="s">
        <v>2112</v>
      </c>
      <c r="F502">
        <v>30.75</v>
      </c>
    </row>
    <row r="503" spans="1:8" x14ac:dyDescent="0.3">
      <c r="A503" t="s">
        <v>720</v>
      </c>
      <c r="B503" t="s">
        <v>45</v>
      </c>
      <c r="C503" t="s">
        <v>282</v>
      </c>
      <c r="D503" t="s">
        <v>2117</v>
      </c>
      <c r="E503" t="s">
        <v>2118</v>
      </c>
      <c r="G503">
        <v>24</v>
      </c>
    </row>
    <row r="504" spans="1:8" x14ac:dyDescent="0.3">
      <c r="A504" t="s">
        <v>720</v>
      </c>
      <c r="B504" t="s">
        <v>45</v>
      </c>
      <c r="C504" t="s">
        <v>368</v>
      </c>
      <c r="D504" t="s">
        <v>2119</v>
      </c>
      <c r="E504" t="s">
        <v>2120</v>
      </c>
      <c r="H504">
        <v>1486</v>
      </c>
    </row>
    <row r="505" spans="1:8" x14ac:dyDescent="0.3">
      <c r="A505" t="s">
        <v>720</v>
      </c>
      <c r="B505" t="s">
        <v>45</v>
      </c>
      <c r="C505" t="s">
        <v>28</v>
      </c>
      <c r="D505" t="s">
        <v>2121</v>
      </c>
      <c r="E505" t="s">
        <v>2122</v>
      </c>
      <c r="H505">
        <v>0</v>
      </c>
    </row>
    <row r="506" spans="1:8" x14ac:dyDescent="0.3">
      <c r="A506" t="s">
        <v>720</v>
      </c>
      <c r="B506" t="s">
        <v>51</v>
      </c>
      <c r="C506" t="s">
        <v>270</v>
      </c>
      <c r="D506" t="s">
        <v>2125</v>
      </c>
      <c r="E506" t="s">
        <v>2126</v>
      </c>
      <c r="F506">
        <v>66.89</v>
      </c>
      <c r="H506">
        <v>19.04</v>
      </c>
    </row>
    <row r="507" spans="1:8" x14ac:dyDescent="0.3">
      <c r="A507" t="s">
        <v>720</v>
      </c>
      <c r="B507" t="s">
        <v>51</v>
      </c>
      <c r="C507" t="s">
        <v>11</v>
      </c>
      <c r="D507" t="s">
        <v>455</v>
      </c>
      <c r="E507" t="s">
        <v>2126</v>
      </c>
      <c r="F507">
        <v>0</v>
      </c>
      <c r="G507">
        <v>0</v>
      </c>
      <c r="H507">
        <v>0</v>
      </c>
    </row>
    <row r="508" spans="1:8" x14ac:dyDescent="0.3">
      <c r="A508" t="s">
        <v>720</v>
      </c>
      <c r="B508" t="s">
        <v>51</v>
      </c>
      <c r="C508" t="s">
        <v>272</v>
      </c>
      <c r="D508" t="s">
        <v>2127</v>
      </c>
      <c r="E508" t="s">
        <v>2128</v>
      </c>
      <c r="F508">
        <v>17.739999999999998</v>
      </c>
      <c r="G508">
        <v>10</v>
      </c>
      <c r="H508">
        <v>22.47</v>
      </c>
    </row>
    <row r="509" spans="1:8" x14ac:dyDescent="0.3">
      <c r="A509" t="s">
        <v>720</v>
      </c>
      <c r="B509" t="s">
        <v>51</v>
      </c>
      <c r="C509" t="s">
        <v>273</v>
      </c>
      <c r="D509" t="s">
        <v>2129</v>
      </c>
      <c r="E509" t="s">
        <v>2128</v>
      </c>
      <c r="F509">
        <v>5117.66</v>
      </c>
      <c r="G509">
        <v>2676.73</v>
      </c>
      <c r="H509">
        <v>777.98</v>
      </c>
    </row>
    <row r="510" spans="1:8" x14ac:dyDescent="0.3">
      <c r="A510" t="s">
        <v>720</v>
      </c>
      <c r="B510" t="s">
        <v>51</v>
      </c>
      <c r="C510" t="s">
        <v>372</v>
      </c>
      <c r="D510" t="s">
        <v>2130</v>
      </c>
      <c r="E510" t="s">
        <v>2128</v>
      </c>
      <c r="F510">
        <v>3.54</v>
      </c>
    </row>
    <row r="511" spans="1:8" x14ac:dyDescent="0.3">
      <c r="A511" t="s">
        <v>720</v>
      </c>
      <c r="B511" t="s">
        <v>51</v>
      </c>
      <c r="C511" t="s">
        <v>373</v>
      </c>
      <c r="D511" t="s">
        <v>2131</v>
      </c>
      <c r="E511" t="s">
        <v>2128</v>
      </c>
      <c r="F511">
        <v>135.96</v>
      </c>
    </row>
    <row r="512" spans="1:8" x14ac:dyDescent="0.3">
      <c r="A512" t="s">
        <v>720</v>
      </c>
      <c r="B512" t="s">
        <v>51</v>
      </c>
      <c r="C512" t="s">
        <v>184</v>
      </c>
      <c r="D512" t="s">
        <v>2132</v>
      </c>
      <c r="E512" t="s">
        <v>2128</v>
      </c>
      <c r="F512">
        <v>56.25</v>
      </c>
      <c r="G512">
        <v>402.75</v>
      </c>
      <c r="H512">
        <v>641</v>
      </c>
    </row>
    <row r="513" spans="1:8" x14ac:dyDescent="0.3">
      <c r="A513" t="s">
        <v>720</v>
      </c>
      <c r="B513" t="s">
        <v>51</v>
      </c>
      <c r="C513" t="s">
        <v>333</v>
      </c>
      <c r="D513" t="s">
        <v>2133</v>
      </c>
      <c r="E513" t="s">
        <v>2128</v>
      </c>
      <c r="F513">
        <v>549.85</v>
      </c>
      <c r="G513">
        <v>34.950000000000003</v>
      </c>
    </row>
    <row r="514" spans="1:8" x14ac:dyDescent="0.3">
      <c r="A514" t="s">
        <v>720</v>
      </c>
      <c r="B514" t="s">
        <v>51</v>
      </c>
      <c r="C514" t="s">
        <v>275</v>
      </c>
      <c r="D514" t="s">
        <v>2134</v>
      </c>
      <c r="E514" t="s">
        <v>2128</v>
      </c>
      <c r="F514">
        <v>815.88</v>
      </c>
      <c r="G514">
        <v>1140.5</v>
      </c>
      <c r="H514">
        <v>1182.83</v>
      </c>
    </row>
    <row r="515" spans="1:8" x14ac:dyDescent="0.3">
      <c r="A515" t="s">
        <v>720</v>
      </c>
      <c r="B515" t="s">
        <v>51</v>
      </c>
      <c r="C515" t="s">
        <v>276</v>
      </c>
      <c r="D515" t="s">
        <v>2135</v>
      </c>
      <c r="E515" t="s">
        <v>2128</v>
      </c>
      <c r="F515">
        <v>137.94999999999999</v>
      </c>
    </row>
    <row r="516" spans="1:8" x14ac:dyDescent="0.3">
      <c r="A516" t="s">
        <v>720</v>
      </c>
      <c r="B516" t="s">
        <v>51</v>
      </c>
      <c r="C516" t="s">
        <v>277</v>
      </c>
      <c r="D516" t="s">
        <v>2136</v>
      </c>
      <c r="E516" t="s">
        <v>2128</v>
      </c>
      <c r="F516">
        <v>0</v>
      </c>
      <c r="G516">
        <v>0</v>
      </c>
      <c r="H516">
        <v>29.99</v>
      </c>
    </row>
    <row r="517" spans="1:8" x14ac:dyDescent="0.3">
      <c r="A517" t="s">
        <v>720</v>
      </c>
      <c r="B517" t="s">
        <v>51</v>
      </c>
      <c r="C517" t="s">
        <v>322</v>
      </c>
      <c r="D517" t="s">
        <v>2137</v>
      </c>
      <c r="E517" t="s">
        <v>2128</v>
      </c>
      <c r="F517">
        <v>17</v>
      </c>
    </row>
    <row r="518" spans="1:8" x14ac:dyDescent="0.3">
      <c r="A518" t="s">
        <v>720</v>
      </c>
      <c r="B518" t="s">
        <v>51</v>
      </c>
      <c r="C518" t="s">
        <v>302</v>
      </c>
      <c r="D518" t="s">
        <v>2138</v>
      </c>
      <c r="E518" t="s">
        <v>2128</v>
      </c>
      <c r="F518">
        <v>49.95</v>
      </c>
      <c r="G518">
        <v>375.38</v>
      </c>
      <c r="H518">
        <v>45.95</v>
      </c>
    </row>
    <row r="519" spans="1:8" x14ac:dyDescent="0.3">
      <c r="A519" t="s">
        <v>720</v>
      </c>
      <c r="B519" t="s">
        <v>51</v>
      </c>
      <c r="C519" t="s">
        <v>364</v>
      </c>
      <c r="D519" t="s">
        <v>2139</v>
      </c>
      <c r="E519" t="s">
        <v>2128</v>
      </c>
      <c r="F519">
        <v>284.79000000000002</v>
      </c>
      <c r="G519">
        <v>195.8</v>
      </c>
      <c r="H519">
        <v>448.6</v>
      </c>
    </row>
    <row r="520" spans="1:8" x14ac:dyDescent="0.3">
      <c r="A520" t="s">
        <v>720</v>
      </c>
      <c r="B520" t="s">
        <v>51</v>
      </c>
      <c r="C520" t="s">
        <v>360</v>
      </c>
      <c r="D520" t="s">
        <v>2140</v>
      </c>
      <c r="E520" t="s">
        <v>2128</v>
      </c>
      <c r="F520">
        <v>1551.56</v>
      </c>
      <c r="G520">
        <v>2459.1</v>
      </c>
      <c r="H520">
        <v>2940.15</v>
      </c>
    </row>
    <row r="521" spans="1:8" x14ac:dyDescent="0.3">
      <c r="A521" t="s">
        <v>720</v>
      </c>
      <c r="B521" t="s">
        <v>51</v>
      </c>
      <c r="C521" t="s">
        <v>16</v>
      </c>
      <c r="D521" t="s">
        <v>456</v>
      </c>
      <c r="E521" t="s">
        <v>2128</v>
      </c>
      <c r="F521">
        <v>0</v>
      </c>
      <c r="G521">
        <v>0</v>
      </c>
      <c r="H521">
        <v>0</v>
      </c>
    </row>
    <row r="522" spans="1:8" x14ac:dyDescent="0.3">
      <c r="A522" t="s">
        <v>720</v>
      </c>
      <c r="B522" t="s">
        <v>51</v>
      </c>
      <c r="C522" t="s">
        <v>222</v>
      </c>
      <c r="D522" t="s">
        <v>2141</v>
      </c>
      <c r="E522" t="s">
        <v>2142</v>
      </c>
      <c r="F522">
        <v>37.28</v>
      </c>
      <c r="G522">
        <v>9.61</v>
      </c>
      <c r="H522">
        <v>110.9</v>
      </c>
    </row>
    <row r="523" spans="1:8" x14ac:dyDescent="0.3">
      <c r="A523" t="s">
        <v>720</v>
      </c>
      <c r="B523" t="s">
        <v>51</v>
      </c>
      <c r="C523" t="s">
        <v>54</v>
      </c>
      <c r="D523" t="s">
        <v>457</v>
      </c>
      <c r="E523" t="s">
        <v>2142</v>
      </c>
      <c r="F523">
        <v>3758</v>
      </c>
      <c r="G523">
        <v>4536</v>
      </c>
      <c r="H523">
        <v>4158</v>
      </c>
    </row>
    <row r="524" spans="1:8" x14ac:dyDescent="0.3">
      <c r="A524" t="s">
        <v>720</v>
      </c>
      <c r="B524" t="s">
        <v>51</v>
      </c>
      <c r="C524" t="s">
        <v>337</v>
      </c>
      <c r="D524" t="s">
        <v>2143</v>
      </c>
      <c r="E524" t="s">
        <v>2142</v>
      </c>
      <c r="F524">
        <v>25.82</v>
      </c>
    </row>
    <row r="525" spans="1:8" x14ac:dyDescent="0.3">
      <c r="A525" t="s">
        <v>720</v>
      </c>
      <c r="B525" t="s">
        <v>51</v>
      </c>
      <c r="C525" t="s">
        <v>281</v>
      </c>
      <c r="D525" t="s">
        <v>2144</v>
      </c>
      <c r="E525" t="s">
        <v>2145</v>
      </c>
      <c r="F525">
        <v>9.3800000000000008</v>
      </c>
    </row>
    <row r="526" spans="1:8" x14ac:dyDescent="0.3">
      <c r="A526" t="s">
        <v>720</v>
      </c>
      <c r="B526" t="s">
        <v>51</v>
      </c>
      <c r="C526" t="s">
        <v>282</v>
      </c>
      <c r="D526" t="s">
        <v>2146</v>
      </c>
      <c r="E526" t="s">
        <v>2145</v>
      </c>
      <c r="F526">
        <v>219.41</v>
      </c>
      <c r="G526">
        <v>284.89999999999998</v>
      </c>
    </row>
    <row r="527" spans="1:8" x14ac:dyDescent="0.3">
      <c r="A527" t="s">
        <v>720</v>
      </c>
      <c r="B527" t="s">
        <v>51</v>
      </c>
      <c r="C527" t="s">
        <v>286</v>
      </c>
      <c r="D527" t="s">
        <v>2147</v>
      </c>
      <c r="E527" t="s">
        <v>2145</v>
      </c>
      <c r="F527">
        <v>564.80999999999995</v>
      </c>
      <c r="G527">
        <v>252.6</v>
      </c>
      <c r="H527">
        <v>657.18</v>
      </c>
    </row>
    <row r="528" spans="1:8" x14ac:dyDescent="0.3">
      <c r="A528" t="s">
        <v>720</v>
      </c>
      <c r="B528" t="s">
        <v>51</v>
      </c>
      <c r="C528" t="s">
        <v>287</v>
      </c>
      <c r="D528" t="s">
        <v>2148</v>
      </c>
      <c r="E528" t="s">
        <v>2145</v>
      </c>
      <c r="G528">
        <v>22</v>
      </c>
      <c r="H528">
        <v>15</v>
      </c>
    </row>
    <row r="529" spans="1:8" x14ac:dyDescent="0.3">
      <c r="A529" t="s">
        <v>720</v>
      </c>
      <c r="B529" t="s">
        <v>51</v>
      </c>
      <c r="C529" t="s">
        <v>289</v>
      </c>
      <c r="D529" t="s">
        <v>2149</v>
      </c>
      <c r="E529" t="s">
        <v>2145</v>
      </c>
      <c r="F529">
        <v>745.45</v>
      </c>
      <c r="G529">
        <v>1038.73</v>
      </c>
      <c r="H529">
        <v>179.67</v>
      </c>
    </row>
    <row r="530" spans="1:8" x14ac:dyDescent="0.3">
      <c r="A530" t="s">
        <v>720</v>
      </c>
      <c r="B530" t="s">
        <v>51</v>
      </c>
      <c r="C530" t="s">
        <v>20</v>
      </c>
      <c r="D530" t="s">
        <v>458</v>
      </c>
      <c r="E530" t="s">
        <v>2145</v>
      </c>
      <c r="F530">
        <v>0</v>
      </c>
      <c r="G530">
        <v>0</v>
      </c>
      <c r="H530">
        <v>0</v>
      </c>
    </row>
    <row r="531" spans="1:8" x14ac:dyDescent="0.3">
      <c r="A531" t="s">
        <v>720</v>
      </c>
      <c r="B531" t="s">
        <v>51</v>
      </c>
      <c r="C531" t="s">
        <v>344</v>
      </c>
      <c r="D531" t="s">
        <v>2150</v>
      </c>
      <c r="E531" t="s">
        <v>2151</v>
      </c>
      <c r="H531">
        <v>145</v>
      </c>
    </row>
    <row r="532" spans="1:8" x14ac:dyDescent="0.3">
      <c r="A532" t="s">
        <v>720</v>
      </c>
      <c r="B532" t="s">
        <v>51</v>
      </c>
      <c r="C532" t="s">
        <v>327</v>
      </c>
      <c r="D532" t="s">
        <v>2152</v>
      </c>
      <c r="E532" t="s">
        <v>2151</v>
      </c>
      <c r="F532">
        <v>703.36</v>
      </c>
    </row>
    <row r="533" spans="1:8" x14ac:dyDescent="0.3">
      <c r="A533" t="s">
        <v>720</v>
      </c>
      <c r="B533" t="s">
        <v>51</v>
      </c>
      <c r="C533" t="s">
        <v>346</v>
      </c>
      <c r="D533" t="s">
        <v>2153</v>
      </c>
      <c r="E533" t="s">
        <v>2151</v>
      </c>
      <c r="H533">
        <v>363.71</v>
      </c>
    </row>
    <row r="534" spans="1:8" x14ac:dyDescent="0.3">
      <c r="A534" t="s">
        <v>720</v>
      </c>
      <c r="B534" t="s">
        <v>51</v>
      </c>
      <c r="C534" t="s">
        <v>43</v>
      </c>
      <c r="D534" t="s">
        <v>459</v>
      </c>
      <c r="E534" t="s">
        <v>2151</v>
      </c>
      <c r="F534">
        <v>0</v>
      </c>
      <c r="G534">
        <v>0</v>
      </c>
      <c r="H534">
        <v>0</v>
      </c>
    </row>
    <row r="535" spans="1:8" x14ac:dyDescent="0.3">
      <c r="A535" t="s">
        <v>720</v>
      </c>
      <c r="B535" t="s">
        <v>51</v>
      </c>
      <c r="C535" t="s">
        <v>158</v>
      </c>
      <c r="D535" t="s">
        <v>2154</v>
      </c>
      <c r="E535" t="s">
        <v>2155</v>
      </c>
      <c r="F535">
        <v>3690</v>
      </c>
      <c r="G535">
        <v>3300</v>
      </c>
      <c r="H535">
        <v>250</v>
      </c>
    </row>
    <row r="536" spans="1:8" x14ac:dyDescent="0.3">
      <c r="A536" t="s">
        <v>720</v>
      </c>
      <c r="B536" t="s">
        <v>51</v>
      </c>
      <c r="C536" t="s">
        <v>295</v>
      </c>
      <c r="D536" t="s">
        <v>2156</v>
      </c>
      <c r="E536" t="s">
        <v>2155</v>
      </c>
      <c r="F536">
        <v>893.29</v>
      </c>
      <c r="G536">
        <v>1298.3399999999999</v>
      </c>
      <c r="H536">
        <v>1743.29</v>
      </c>
    </row>
    <row r="537" spans="1:8" x14ac:dyDescent="0.3">
      <c r="A537" t="s">
        <v>720</v>
      </c>
      <c r="B537" t="s">
        <v>51</v>
      </c>
      <c r="C537" t="s">
        <v>298</v>
      </c>
      <c r="D537" t="s">
        <v>2157</v>
      </c>
      <c r="E537" t="s">
        <v>2155</v>
      </c>
      <c r="F537">
        <v>260</v>
      </c>
      <c r="G537">
        <v>1319.97</v>
      </c>
      <c r="H537">
        <v>352.98</v>
      </c>
    </row>
    <row r="538" spans="1:8" x14ac:dyDescent="0.3">
      <c r="A538" t="s">
        <v>720</v>
      </c>
      <c r="B538" t="s">
        <v>51</v>
      </c>
      <c r="C538" t="s">
        <v>28</v>
      </c>
      <c r="D538" t="s">
        <v>460</v>
      </c>
      <c r="E538" t="s">
        <v>2155</v>
      </c>
      <c r="F538">
        <v>0</v>
      </c>
      <c r="G538">
        <v>0</v>
      </c>
      <c r="H538">
        <v>0</v>
      </c>
    </row>
    <row r="539" spans="1:8" x14ac:dyDescent="0.3">
      <c r="A539" t="s">
        <v>720</v>
      </c>
      <c r="B539" t="s">
        <v>56</v>
      </c>
      <c r="C539" t="s">
        <v>270</v>
      </c>
      <c r="D539" t="s">
        <v>2166</v>
      </c>
      <c r="E539" t="s">
        <v>2167</v>
      </c>
      <c r="F539">
        <v>400</v>
      </c>
      <c r="G539">
        <v>14.64</v>
      </c>
    </row>
    <row r="540" spans="1:8" x14ac:dyDescent="0.3">
      <c r="A540" t="s">
        <v>720</v>
      </c>
      <c r="B540" t="s">
        <v>56</v>
      </c>
      <c r="C540" t="s">
        <v>272</v>
      </c>
      <c r="D540" t="s">
        <v>2168</v>
      </c>
      <c r="E540" t="s">
        <v>2169</v>
      </c>
      <c r="H540">
        <v>24</v>
      </c>
    </row>
    <row r="541" spans="1:8" x14ac:dyDescent="0.3">
      <c r="A541" t="s">
        <v>720</v>
      </c>
      <c r="B541" t="s">
        <v>56</v>
      </c>
      <c r="C541" t="s">
        <v>273</v>
      </c>
      <c r="D541" t="s">
        <v>2170</v>
      </c>
      <c r="E541" t="s">
        <v>2169</v>
      </c>
      <c r="G541">
        <v>322.45</v>
      </c>
    </row>
    <row r="542" spans="1:8" x14ac:dyDescent="0.3">
      <c r="A542" t="s">
        <v>720</v>
      </c>
      <c r="B542" t="s">
        <v>56</v>
      </c>
      <c r="C542" t="s">
        <v>184</v>
      </c>
      <c r="D542" t="s">
        <v>2171</v>
      </c>
      <c r="E542" t="s">
        <v>2169</v>
      </c>
      <c r="F542">
        <v>417.49</v>
      </c>
      <c r="G542">
        <v>640.04</v>
      </c>
      <c r="H542">
        <v>367.15</v>
      </c>
    </row>
    <row r="543" spans="1:8" x14ac:dyDescent="0.3">
      <c r="A543" t="s">
        <v>720</v>
      </c>
      <c r="B543" t="s">
        <v>56</v>
      </c>
      <c r="C543" t="s">
        <v>275</v>
      </c>
      <c r="D543" t="s">
        <v>2172</v>
      </c>
      <c r="E543" t="s">
        <v>2169</v>
      </c>
      <c r="F543">
        <v>487.17</v>
      </c>
      <c r="G543">
        <v>527.15</v>
      </c>
      <c r="H543">
        <v>667.77</v>
      </c>
    </row>
    <row r="544" spans="1:8" x14ac:dyDescent="0.3">
      <c r="A544" t="s">
        <v>720</v>
      </c>
      <c r="B544" t="s">
        <v>56</v>
      </c>
      <c r="C544" t="s">
        <v>276</v>
      </c>
      <c r="D544" t="s">
        <v>2173</v>
      </c>
      <c r="E544" t="s">
        <v>2169</v>
      </c>
      <c r="G544">
        <v>137.47999999999999</v>
      </c>
    </row>
    <row r="545" spans="1:8" x14ac:dyDescent="0.3">
      <c r="A545" t="s">
        <v>720</v>
      </c>
      <c r="B545" t="s">
        <v>56</v>
      </c>
      <c r="C545" t="s">
        <v>277</v>
      </c>
      <c r="D545" t="s">
        <v>2174</v>
      </c>
      <c r="E545" t="s">
        <v>2169</v>
      </c>
      <c r="F545">
        <v>0</v>
      </c>
      <c r="G545">
        <v>0</v>
      </c>
      <c r="H545">
        <v>0</v>
      </c>
    </row>
    <row r="546" spans="1:8" x14ac:dyDescent="0.3">
      <c r="A546" t="s">
        <v>720</v>
      </c>
      <c r="B546" t="s">
        <v>56</v>
      </c>
      <c r="C546" t="s">
        <v>300</v>
      </c>
      <c r="D546" t="s">
        <v>2175</v>
      </c>
      <c r="E546" t="s">
        <v>2169</v>
      </c>
      <c r="G546">
        <v>111.8</v>
      </c>
    </row>
    <row r="547" spans="1:8" x14ac:dyDescent="0.3">
      <c r="A547" t="s">
        <v>720</v>
      </c>
      <c r="B547" t="s">
        <v>56</v>
      </c>
      <c r="C547" t="s">
        <v>302</v>
      </c>
      <c r="D547" t="s">
        <v>2176</v>
      </c>
      <c r="E547" t="s">
        <v>2169</v>
      </c>
      <c r="F547">
        <v>404.71</v>
      </c>
      <c r="G547">
        <v>614.91</v>
      </c>
      <c r="H547">
        <v>198.93</v>
      </c>
    </row>
    <row r="548" spans="1:8" x14ac:dyDescent="0.3">
      <c r="A548" t="s">
        <v>720</v>
      </c>
      <c r="B548" t="s">
        <v>56</v>
      </c>
      <c r="C548" t="s">
        <v>364</v>
      </c>
      <c r="D548" t="s">
        <v>2177</v>
      </c>
      <c r="E548" t="s">
        <v>2169</v>
      </c>
      <c r="F548">
        <v>394.55</v>
      </c>
      <c r="G548">
        <v>15.75</v>
      </c>
      <c r="H548">
        <v>2.15</v>
      </c>
    </row>
    <row r="549" spans="1:8" x14ac:dyDescent="0.3">
      <c r="A549" t="s">
        <v>720</v>
      </c>
      <c r="B549" t="s">
        <v>56</v>
      </c>
      <c r="C549" t="s">
        <v>360</v>
      </c>
      <c r="D549" t="s">
        <v>2178</v>
      </c>
      <c r="E549" t="s">
        <v>2169</v>
      </c>
      <c r="F549">
        <v>362.18</v>
      </c>
      <c r="G549">
        <v>-299.44</v>
      </c>
      <c r="H549">
        <v>231.6</v>
      </c>
    </row>
    <row r="550" spans="1:8" x14ac:dyDescent="0.3">
      <c r="A550" t="s">
        <v>720</v>
      </c>
      <c r="B550" t="s">
        <v>56</v>
      </c>
      <c r="C550" t="s">
        <v>16</v>
      </c>
      <c r="D550" t="s">
        <v>461</v>
      </c>
      <c r="E550" t="s">
        <v>2169</v>
      </c>
      <c r="F550">
        <v>0</v>
      </c>
      <c r="G550">
        <v>0</v>
      </c>
      <c r="H550">
        <v>0</v>
      </c>
    </row>
    <row r="551" spans="1:8" x14ac:dyDescent="0.3">
      <c r="A551" t="s">
        <v>720</v>
      </c>
      <c r="B551" t="s">
        <v>56</v>
      </c>
      <c r="C551" t="s">
        <v>361</v>
      </c>
      <c r="D551" t="s">
        <v>2179</v>
      </c>
      <c r="E551" t="s">
        <v>2180</v>
      </c>
      <c r="F551">
        <v>0.48</v>
      </c>
    </row>
    <row r="552" spans="1:8" x14ac:dyDescent="0.3">
      <c r="A552" t="s">
        <v>720</v>
      </c>
      <c r="B552" t="s">
        <v>56</v>
      </c>
      <c r="C552" t="s">
        <v>222</v>
      </c>
      <c r="D552" t="s">
        <v>2181</v>
      </c>
      <c r="E552" t="s">
        <v>2180</v>
      </c>
      <c r="F552">
        <v>96.69</v>
      </c>
      <c r="G552">
        <v>22.97</v>
      </c>
      <c r="H552">
        <v>162.19999999999999</v>
      </c>
    </row>
    <row r="553" spans="1:8" x14ac:dyDescent="0.3">
      <c r="A553" t="s">
        <v>720</v>
      </c>
      <c r="B553" t="s">
        <v>56</v>
      </c>
      <c r="C553" t="s">
        <v>54</v>
      </c>
      <c r="D553" t="s">
        <v>462</v>
      </c>
      <c r="E553" t="s">
        <v>2180</v>
      </c>
      <c r="F553">
        <v>1396</v>
      </c>
      <c r="G553">
        <v>1404</v>
      </c>
      <c r="H553">
        <v>1287</v>
      </c>
    </row>
    <row r="554" spans="1:8" x14ac:dyDescent="0.3">
      <c r="A554" t="s">
        <v>720</v>
      </c>
      <c r="B554" t="s">
        <v>56</v>
      </c>
      <c r="C554" t="s">
        <v>337</v>
      </c>
      <c r="D554" t="s">
        <v>2182</v>
      </c>
      <c r="E554" t="s">
        <v>2180</v>
      </c>
      <c r="F554">
        <v>59.49</v>
      </c>
    </row>
    <row r="555" spans="1:8" x14ac:dyDescent="0.3">
      <c r="A555" t="s">
        <v>720</v>
      </c>
      <c r="B555" t="s">
        <v>56</v>
      </c>
      <c r="C555" t="s">
        <v>281</v>
      </c>
      <c r="D555" t="s">
        <v>2183</v>
      </c>
      <c r="E555" t="s">
        <v>2184</v>
      </c>
      <c r="F555">
        <v>67.08</v>
      </c>
      <c r="G555">
        <v>110.57</v>
      </c>
      <c r="H555">
        <v>354.02</v>
      </c>
    </row>
    <row r="556" spans="1:8" x14ac:dyDescent="0.3">
      <c r="A556" t="s">
        <v>720</v>
      </c>
      <c r="B556" t="s">
        <v>56</v>
      </c>
      <c r="C556" t="s">
        <v>282</v>
      </c>
      <c r="D556" t="s">
        <v>2185</v>
      </c>
      <c r="E556" t="s">
        <v>2184</v>
      </c>
      <c r="F556">
        <v>148.04</v>
      </c>
      <c r="G556">
        <v>158.72999999999999</v>
      </c>
      <c r="H556">
        <v>204</v>
      </c>
    </row>
    <row r="557" spans="1:8" x14ac:dyDescent="0.3">
      <c r="A557" t="s">
        <v>720</v>
      </c>
      <c r="B557" t="s">
        <v>56</v>
      </c>
      <c r="C557" t="s">
        <v>283</v>
      </c>
      <c r="D557" t="s">
        <v>2186</v>
      </c>
      <c r="E557" t="s">
        <v>2184</v>
      </c>
      <c r="F557">
        <v>41</v>
      </c>
      <c r="G557">
        <v>36</v>
      </c>
    </row>
    <row r="558" spans="1:8" x14ac:dyDescent="0.3">
      <c r="A558" t="s">
        <v>720</v>
      </c>
      <c r="B558" t="s">
        <v>56</v>
      </c>
      <c r="C558" t="s">
        <v>284</v>
      </c>
      <c r="D558" t="s">
        <v>2187</v>
      </c>
      <c r="E558" t="s">
        <v>2184</v>
      </c>
      <c r="F558">
        <v>205.3</v>
      </c>
      <c r="H558">
        <v>582.80999999999995</v>
      </c>
    </row>
    <row r="559" spans="1:8" x14ac:dyDescent="0.3">
      <c r="A559" t="s">
        <v>720</v>
      </c>
      <c r="B559" t="s">
        <v>56</v>
      </c>
      <c r="C559" t="s">
        <v>286</v>
      </c>
      <c r="D559" t="s">
        <v>2188</v>
      </c>
      <c r="E559" t="s">
        <v>2184</v>
      </c>
      <c r="F559">
        <v>0</v>
      </c>
    </row>
    <row r="560" spans="1:8" x14ac:dyDescent="0.3">
      <c r="A560" t="s">
        <v>720</v>
      </c>
      <c r="B560" t="s">
        <v>56</v>
      </c>
      <c r="C560" t="s">
        <v>20</v>
      </c>
      <c r="D560" t="s">
        <v>463</v>
      </c>
      <c r="E560" t="s">
        <v>2184</v>
      </c>
      <c r="F560">
        <v>0</v>
      </c>
      <c r="G560">
        <v>0</v>
      </c>
      <c r="H560">
        <v>0</v>
      </c>
    </row>
    <row r="561" spans="1:8" x14ac:dyDescent="0.3">
      <c r="A561" t="s">
        <v>720</v>
      </c>
      <c r="B561" t="s">
        <v>56</v>
      </c>
      <c r="C561" t="s">
        <v>346</v>
      </c>
      <c r="D561" t="s">
        <v>2189</v>
      </c>
      <c r="E561" t="s">
        <v>2190</v>
      </c>
      <c r="H561">
        <v>337.81</v>
      </c>
    </row>
    <row r="562" spans="1:8" x14ac:dyDescent="0.3">
      <c r="A562" t="s">
        <v>720</v>
      </c>
      <c r="B562" t="s">
        <v>56</v>
      </c>
      <c r="C562" t="s">
        <v>158</v>
      </c>
      <c r="D562" t="s">
        <v>2191</v>
      </c>
      <c r="E562" t="s">
        <v>2192</v>
      </c>
      <c r="G562">
        <v>225</v>
      </c>
    </row>
    <row r="563" spans="1:8" x14ac:dyDescent="0.3">
      <c r="A563" t="s">
        <v>720</v>
      </c>
      <c r="B563" t="s">
        <v>56</v>
      </c>
      <c r="C563" t="s">
        <v>295</v>
      </c>
      <c r="D563" t="s">
        <v>2193</v>
      </c>
      <c r="E563" t="s">
        <v>2192</v>
      </c>
      <c r="F563">
        <v>201</v>
      </c>
    </row>
    <row r="564" spans="1:8" x14ac:dyDescent="0.3">
      <c r="A564" t="s">
        <v>720</v>
      </c>
      <c r="B564" t="s">
        <v>56</v>
      </c>
      <c r="C564" t="s">
        <v>296</v>
      </c>
      <c r="D564" t="s">
        <v>2194</v>
      </c>
      <c r="E564" t="s">
        <v>2192</v>
      </c>
      <c r="F564">
        <v>30.76</v>
      </c>
    </row>
    <row r="565" spans="1:8" x14ac:dyDescent="0.3">
      <c r="A565" t="s">
        <v>720</v>
      </c>
      <c r="B565" t="s">
        <v>56</v>
      </c>
      <c r="C565" t="s">
        <v>298</v>
      </c>
      <c r="D565" t="s">
        <v>2195</v>
      </c>
      <c r="E565" t="s">
        <v>2192</v>
      </c>
      <c r="F565">
        <v>25</v>
      </c>
      <c r="H565">
        <v>50</v>
      </c>
    </row>
    <row r="566" spans="1:8" x14ac:dyDescent="0.3">
      <c r="A566" t="s">
        <v>720</v>
      </c>
      <c r="B566" t="s">
        <v>56</v>
      </c>
      <c r="C566" t="s">
        <v>28</v>
      </c>
      <c r="D566" t="s">
        <v>464</v>
      </c>
      <c r="E566" t="s">
        <v>2192</v>
      </c>
      <c r="F566">
        <v>0</v>
      </c>
      <c r="G566">
        <v>0</v>
      </c>
      <c r="H566">
        <v>0</v>
      </c>
    </row>
    <row r="567" spans="1:8" x14ac:dyDescent="0.3">
      <c r="A567" t="s">
        <v>720</v>
      </c>
      <c r="B567" t="s">
        <v>63</v>
      </c>
      <c r="C567" t="s">
        <v>273</v>
      </c>
      <c r="D567" t="s">
        <v>2198</v>
      </c>
      <c r="E567" t="s">
        <v>2199</v>
      </c>
      <c r="F567">
        <v>825</v>
      </c>
      <c r="G567">
        <v>2236</v>
      </c>
    </row>
    <row r="568" spans="1:8" x14ac:dyDescent="0.3">
      <c r="A568" t="s">
        <v>720</v>
      </c>
      <c r="B568" t="s">
        <v>63</v>
      </c>
      <c r="C568" t="s">
        <v>276</v>
      </c>
      <c r="D568" t="s">
        <v>2200</v>
      </c>
      <c r="E568" t="s">
        <v>2199</v>
      </c>
      <c r="G568">
        <v>159.61000000000001</v>
      </c>
    </row>
    <row r="569" spans="1:8" x14ac:dyDescent="0.3">
      <c r="A569" t="s">
        <v>720</v>
      </c>
      <c r="B569" t="s">
        <v>63</v>
      </c>
      <c r="C569" t="s">
        <v>302</v>
      </c>
      <c r="D569" t="s">
        <v>2201</v>
      </c>
      <c r="E569" t="s">
        <v>2199</v>
      </c>
      <c r="G569">
        <v>150.88999999999999</v>
      </c>
    </row>
    <row r="570" spans="1:8" x14ac:dyDescent="0.3">
      <c r="A570" t="s">
        <v>720</v>
      </c>
      <c r="B570" t="s">
        <v>63</v>
      </c>
      <c r="C570" t="s">
        <v>360</v>
      </c>
      <c r="D570" t="s">
        <v>2202</v>
      </c>
      <c r="E570" t="s">
        <v>2199</v>
      </c>
      <c r="F570">
        <v>4.82</v>
      </c>
      <c r="H570">
        <v>0.6</v>
      </c>
    </row>
    <row r="571" spans="1:8" x14ac:dyDescent="0.3">
      <c r="A571" t="s">
        <v>720</v>
      </c>
      <c r="B571" t="s">
        <v>63</v>
      </c>
      <c r="C571" t="s">
        <v>16</v>
      </c>
      <c r="D571" t="s">
        <v>470</v>
      </c>
      <c r="E571" t="s">
        <v>2199</v>
      </c>
      <c r="F571">
        <v>0</v>
      </c>
      <c r="G571">
        <v>0</v>
      </c>
      <c r="H571">
        <v>0</v>
      </c>
    </row>
    <row r="572" spans="1:8" x14ac:dyDescent="0.3">
      <c r="A572" t="s">
        <v>720</v>
      </c>
      <c r="B572" t="s">
        <v>63</v>
      </c>
      <c r="C572" t="s">
        <v>336</v>
      </c>
      <c r="D572" t="s">
        <v>2203</v>
      </c>
      <c r="E572" t="s">
        <v>2204</v>
      </c>
      <c r="F572">
        <v>31.86</v>
      </c>
    </row>
    <row r="573" spans="1:8" x14ac:dyDescent="0.3">
      <c r="A573" t="s">
        <v>720</v>
      </c>
      <c r="B573" t="s">
        <v>63</v>
      </c>
      <c r="C573" t="s">
        <v>18</v>
      </c>
      <c r="D573" t="s">
        <v>471</v>
      </c>
      <c r="E573" t="s">
        <v>2204</v>
      </c>
      <c r="F573">
        <v>0</v>
      </c>
      <c r="G573">
        <v>0</v>
      </c>
      <c r="H573">
        <v>0</v>
      </c>
    </row>
    <row r="574" spans="1:8" x14ac:dyDescent="0.3">
      <c r="A574" t="s">
        <v>720</v>
      </c>
      <c r="B574" t="s">
        <v>63</v>
      </c>
      <c r="C574" t="s">
        <v>54</v>
      </c>
      <c r="D574" t="s">
        <v>2205</v>
      </c>
      <c r="E574" t="s">
        <v>2204</v>
      </c>
      <c r="F574">
        <v>384</v>
      </c>
      <c r="G574">
        <v>1188</v>
      </c>
      <c r="H574">
        <v>1089</v>
      </c>
    </row>
    <row r="575" spans="1:8" x14ac:dyDescent="0.3">
      <c r="A575" t="s">
        <v>720</v>
      </c>
      <c r="B575" t="s">
        <v>63</v>
      </c>
      <c r="C575" t="s">
        <v>344</v>
      </c>
      <c r="D575" t="s">
        <v>2206</v>
      </c>
      <c r="E575" t="s">
        <v>2207</v>
      </c>
      <c r="G575">
        <v>0</v>
      </c>
    </row>
    <row r="576" spans="1:8" x14ac:dyDescent="0.3">
      <c r="A576" t="s">
        <v>720</v>
      </c>
      <c r="B576" t="s">
        <v>63</v>
      </c>
      <c r="C576" t="s">
        <v>295</v>
      </c>
      <c r="D576" t="s">
        <v>2208</v>
      </c>
      <c r="E576" t="s">
        <v>2209</v>
      </c>
      <c r="F576">
        <v>2075</v>
      </c>
    </row>
    <row r="577" spans="1:8" x14ac:dyDescent="0.3">
      <c r="A577" t="s">
        <v>720</v>
      </c>
      <c r="B577" t="s">
        <v>63</v>
      </c>
      <c r="C577" t="s">
        <v>28</v>
      </c>
      <c r="D577" t="s">
        <v>472</v>
      </c>
      <c r="E577" t="s">
        <v>2209</v>
      </c>
      <c r="F577">
        <v>0</v>
      </c>
      <c r="G577">
        <v>0</v>
      </c>
      <c r="H577">
        <v>0</v>
      </c>
    </row>
    <row r="578" spans="1:8" x14ac:dyDescent="0.3">
      <c r="A578" t="s">
        <v>720</v>
      </c>
      <c r="B578" t="s">
        <v>65</v>
      </c>
      <c r="C578" t="s">
        <v>270</v>
      </c>
      <c r="D578" t="s">
        <v>2218</v>
      </c>
      <c r="E578" t="s">
        <v>2219</v>
      </c>
      <c r="F578">
        <v>17</v>
      </c>
      <c r="H578">
        <v>26.37</v>
      </c>
    </row>
    <row r="579" spans="1:8" x14ac:dyDescent="0.3">
      <c r="A579" t="s">
        <v>720</v>
      </c>
      <c r="B579" t="s">
        <v>65</v>
      </c>
      <c r="C579" t="s">
        <v>273</v>
      </c>
      <c r="D579" t="s">
        <v>2220</v>
      </c>
      <c r="E579" t="s">
        <v>2221</v>
      </c>
      <c r="F579">
        <v>19.989999999999998</v>
      </c>
    </row>
    <row r="580" spans="1:8" x14ac:dyDescent="0.3">
      <c r="A580" t="s">
        <v>720</v>
      </c>
      <c r="B580" t="s">
        <v>65</v>
      </c>
      <c r="C580" t="s">
        <v>275</v>
      </c>
      <c r="D580" t="s">
        <v>2222</v>
      </c>
      <c r="E580" t="s">
        <v>2221</v>
      </c>
      <c r="H580">
        <v>11.14</v>
      </c>
    </row>
    <row r="581" spans="1:8" x14ac:dyDescent="0.3">
      <c r="A581" t="s">
        <v>720</v>
      </c>
      <c r="B581" t="s">
        <v>65</v>
      </c>
      <c r="C581" t="s">
        <v>374</v>
      </c>
      <c r="D581" t="s">
        <v>2223</v>
      </c>
      <c r="E581" t="s">
        <v>2221</v>
      </c>
      <c r="H581">
        <v>122.99</v>
      </c>
    </row>
    <row r="582" spans="1:8" x14ac:dyDescent="0.3">
      <c r="A582" t="s">
        <v>720</v>
      </c>
      <c r="B582" t="s">
        <v>65</v>
      </c>
      <c r="C582" t="s">
        <v>302</v>
      </c>
      <c r="D582" t="s">
        <v>2224</v>
      </c>
      <c r="E582" t="s">
        <v>2221</v>
      </c>
      <c r="F582">
        <v>274.89999999999998</v>
      </c>
      <c r="G582">
        <v>381.59</v>
      </c>
      <c r="H582">
        <v>165.36</v>
      </c>
    </row>
    <row r="583" spans="1:8" x14ac:dyDescent="0.3">
      <c r="A583" t="s">
        <v>720</v>
      </c>
      <c r="B583" t="s">
        <v>65</v>
      </c>
      <c r="C583" t="s">
        <v>364</v>
      </c>
      <c r="D583" t="s">
        <v>2225</v>
      </c>
      <c r="E583" t="s">
        <v>2221</v>
      </c>
      <c r="F583">
        <v>1372</v>
      </c>
      <c r="G583">
        <v>1540.47</v>
      </c>
      <c r="H583">
        <v>891.07</v>
      </c>
    </row>
    <row r="584" spans="1:8" x14ac:dyDescent="0.3">
      <c r="A584" t="s">
        <v>720</v>
      </c>
      <c r="B584" t="s">
        <v>65</v>
      </c>
      <c r="C584" t="s">
        <v>360</v>
      </c>
      <c r="D584" t="s">
        <v>2226</v>
      </c>
      <c r="E584" t="s">
        <v>2221</v>
      </c>
      <c r="F584">
        <v>1261.32</v>
      </c>
      <c r="G584">
        <v>1629.38</v>
      </c>
      <c r="H584">
        <v>1518.5</v>
      </c>
    </row>
    <row r="585" spans="1:8" x14ac:dyDescent="0.3">
      <c r="A585" t="s">
        <v>720</v>
      </c>
      <c r="B585" t="s">
        <v>65</v>
      </c>
      <c r="C585" t="s">
        <v>16</v>
      </c>
      <c r="D585" t="s">
        <v>473</v>
      </c>
      <c r="E585" t="s">
        <v>2221</v>
      </c>
      <c r="F585">
        <v>0</v>
      </c>
      <c r="G585">
        <v>0</v>
      </c>
      <c r="H585">
        <v>0</v>
      </c>
    </row>
    <row r="586" spans="1:8" x14ac:dyDescent="0.3">
      <c r="A586" t="s">
        <v>720</v>
      </c>
      <c r="B586" t="s">
        <v>65</v>
      </c>
      <c r="C586" t="s">
        <v>361</v>
      </c>
      <c r="D586" t="s">
        <v>2227</v>
      </c>
      <c r="E586" t="s">
        <v>2228</v>
      </c>
      <c r="F586">
        <v>0.32</v>
      </c>
    </row>
    <row r="587" spans="1:8" x14ac:dyDescent="0.3">
      <c r="A587" t="s">
        <v>720</v>
      </c>
      <c r="B587" t="s">
        <v>65</v>
      </c>
      <c r="C587" t="s">
        <v>222</v>
      </c>
      <c r="D587" t="s">
        <v>2229</v>
      </c>
      <c r="E587" t="s">
        <v>2228</v>
      </c>
      <c r="F587">
        <v>137.27000000000001</v>
      </c>
      <c r="G587">
        <v>246.86</v>
      </c>
      <c r="H587">
        <v>221.25</v>
      </c>
    </row>
    <row r="588" spans="1:8" x14ac:dyDescent="0.3">
      <c r="A588" t="s">
        <v>720</v>
      </c>
      <c r="B588" t="s">
        <v>65</v>
      </c>
      <c r="C588" t="s">
        <v>18</v>
      </c>
      <c r="D588" t="s">
        <v>474</v>
      </c>
      <c r="E588" t="s">
        <v>2228</v>
      </c>
      <c r="F588">
        <v>0</v>
      </c>
      <c r="G588">
        <v>0</v>
      </c>
      <c r="H588">
        <v>0</v>
      </c>
    </row>
    <row r="589" spans="1:8" x14ac:dyDescent="0.3">
      <c r="A589" t="s">
        <v>720</v>
      </c>
      <c r="B589" t="s">
        <v>65</v>
      </c>
      <c r="C589" t="s">
        <v>54</v>
      </c>
      <c r="D589" t="s">
        <v>2230</v>
      </c>
      <c r="E589" t="s">
        <v>2228</v>
      </c>
      <c r="F589">
        <v>1584</v>
      </c>
      <c r="G589">
        <v>1620</v>
      </c>
      <c r="H589">
        <v>1485</v>
      </c>
    </row>
    <row r="590" spans="1:8" x14ac:dyDescent="0.3">
      <c r="A590" t="s">
        <v>720</v>
      </c>
      <c r="B590" t="s">
        <v>65</v>
      </c>
      <c r="C590" t="s">
        <v>337</v>
      </c>
      <c r="D590" t="s">
        <v>2231</v>
      </c>
      <c r="E590" t="s">
        <v>2228</v>
      </c>
      <c r="F590">
        <v>156.85</v>
      </c>
    </row>
    <row r="591" spans="1:8" x14ac:dyDescent="0.3">
      <c r="A591" t="s">
        <v>720</v>
      </c>
      <c r="B591" t="s">
        <v>65</v>
      </c>
      <c r="C591" t="s">
        <v>282</v>
      </c>
      <c r="D591" t="s">
        <v>2232</v>
      </c>
      <c r="E591" t="s">
        <v>2233</v>
      </c>
      <c r="G591">
        <v>51.06</v>
      </c>
    </row>
    <row r="592" spans="1:8" x14ac:dyDescent="0.3">
      <c r="A592" t="s">
        <v>720</v>
      </c>
      <c r="B592" t="s">
        <v>65</v>
      </c>
      <c r="C592" t="s">
        <v>20</v>
      </c>
      <c r="D592" t="s">
        <v>475</v>
      </c>
      <c r="E592" t="s">
        <v>2233</v>
      </c>
      <c r="F592">
        <v>0</v>
      </c>
      <c r="G592">
        <v>0</v>
      </c>
      <c r="H592">
        <v>0</v>
      </c>
    </row>
    <row r="593" spans="1:8" x14ac:dyDescent="0.3">
      <c r="A593" t="s">
        <v>720</v>
      </c>
      <c r="B593" t="s">
        <v>65</v>
      </c>
      <c r="C593" t="s">
        <v>344</v>
      </c>
      <c r="D593" t="s">
        <v>2234</v>
      </c>
      <c r="E593" t="s">
        <v>2235</v>
      </c>
      <c r="G593">
        <v>12</v>
      </c>
    </row>
    <row r="594" spans="1:8" x14ac:dyDescent="0.3">
      <c r="A594" t="s">
        <v>720</v>
      </c>
      <c r="B594" t="s">
        <v>65</v>
      </c>
      <c r="C594" t="s">
        <v>22</v>
      </c>
      <c r="D594" t="s">
        <v>2236</v>
      </c>
      <c r="E594" t="s">
        <v>2235</v>
      </c>
      <c r="F594">
        <v>60</v>
      </c>
      <c r="H594">
        <v>150</v>
      </c>
    </row>
    <row r="595" spans="1:8" x14ac:dyDescent="0.3">
      <c r="A595" t="s">
        <v>720</v>
      </c>
      <c r="B595" t="s">
        <v>65</v>
      </c>
      <c r="C595" t="s">
        <v>24</v>
      </c>
      <c r="D595" t="s">
        <v>2237</v>
      </c>
      <c r="E595" t="s">
        <v>2238</v>
      </c>
      <c r="G595">
        <v>66.900000000000006</v>
      </c>
    </row>
    <row r="596" spans="1:8" x14ac:dyDescent="0.3">
      <c r="A596" t="s">
        <v>720</v>
      </c>
      <c r="B596" t="s">
        <v>65</v>
      </c>
      <c r="C596" t="s">
        <v>367</v>
      </c>
      <c r="D596" t="s">
        <v>2239</v>
      </c>
      <c r="E596" t="s">
        <v>2238</v>
      </c>
      <c r="F596">
        <v>-12.54</v>
      </c>
    </row>
    <row r="597" spans="1:8" x14ac:dyDescent="0.3">
      <c r="A597" t="s">
        <v>720</v>
      </c>
      <c r="B597" t="s">
        <v>65</v>
      </c>
      <c r="C597" t="s">
        <v>28</v>
      </c>
      <c r="D597" t="s">
        <v>476</v>
      </c>
      <c r="E597" t="s">
        <v>2238</v>
      </c>
      <c r="F597">
        <v>0</v>
      </c>
      <c r="G597">
        <v>0</v>
      </c>
      <c r="H597">
        <v>0</v>
      </c>
    </row>
    <row r="598" spans="1:8" x14ac:dyDescent="0.3">
      <c r="A598" t="s">
        <v>720</v>
      </c>
      <c r="B598" t="s">
        <v>84</v>
      </c>
      <c r="C598" t="s">
        <v>275</v>
      </c>
      <c r="D598" t="s">
        <v>2242</v>
      </c>
      <c r="E598" t="s">
        <v>2243</v>
      </c>
      <c r="G598">
        <v>0</v>
      </c>
    </row>
    <row r="599" spans="1:8" x14ac:dyDescent="0.3">
      <c r="A599" t="s">
        <v>720</v>
      </c>
      <c r="B599" t="s">
        <v>84</v>
      </c>
      <c r="C599" t="s">
        <v>361</v>
      </c>
      <c r="D599" t="s">
        <v>2244</v>
      </c>
      <c r="E599" t="s">
        <v>2245</v>
      </c>
      <c r="F599">
        <v>0</v>
      </c>
    </row>
    <row r="600" spans="1:8" x14ac:dyDescent="0.3">
      <c r="A600" t="s">
        <v>720</v>
      </c>
      <c r="B600" t="s">
        <v>84</v>
      </c>
      <c r="C600" t="s">
        <v>282</v>
      </c>
      <c r="D600" t="s">
        <v>2246</v>
      </c>
      <c r="E600" t="s">
        <v>2247</v>
      </c>
      <c r="H600">
        <v>99.53</v>
      </c>
    </row>
    <row r="601" spans="1:8" x14ac:dyDescent="0.3">
      <c r="A601" t="s">
        <v>720</v>
      </c>
      <c r="B601" t="s">
        <v>84</v>
      </c>
      <c r="C601" t="s">
        <v>86</v>
      </c>
      <c r="D601" t="s">
        <v>489</v>
      </c>
      <c r="E601" t="s">
        <v>2248</v>
      </c>
      <c r="F601">
        <v>5100</v>
      </c>
      <c r="G601">
        <v>5100</v>
      </c>
      <c r="H601">
        <v>5100</v>
      </c>
    </row>
    <row r="602" spans="1:8" x14ac:dyDescent="0.3">
      <c r="A602" t="s">
        <v>720</v>
      </c>
      <c r="B602" t="s">
        <v>84</v>
      </c>
      <c r="C602" t="s">
        <v>344</v>
      </c>
      <c r="D602" t="s">
        <v>2249</v>
      </c>
      <c r="E602" t="s">
        <v>2250</v>
      </c>
      <c r="F602">
        <v>0</v>
      </c>
    </row>
    <row r="603" spans="1:8" x14ac:dyDescent="0.3">
      <c r="A603" t="s">
        <v>720</v>
      </c>
      <c r="B603" t="s">
        <v>88</v>
      </c>
      <c r="C603" t="s">
        <v>154</v>
      </c>
      <c r="D603" t="s">
        <v>2256</v>
      </c>
      <c r="E603" t="s">
        <v>2257</v>
      </c>
      <c r="G603">
        <v>1000</v>
      </c>
      <c r="H603">
        <v>1200</v>
      </c>
    </row>
    <row r="604" spans="1:8" x14ac:dyDescent="0.3">
      <c r="A604" t="s">
        <v>720</v>
      </c>
      <c r="B604" t="s">
        <v>88</v>
      </c>
      <c r="C604" t="s">
        <v>270</v>
      </c>
      <c r="D604" t="s">
        <v>2258</v>
      </c>
      <c r="E604" t="s">
        <v>2257</v>
      </c>
      <c r="G604">
        <v>152.6</v>
      </c>
      <c r="H604">
        <v>33.08</v>
      </c>
    </row>
    <row r="605" spans="1:8" x14ac:dyDescent="0.3">
      <c r="A605" t="s">
        <v>720</v>
      </c>
      <c r="B605" t="s">
        <v>88</v>
      </c>
      <c r="C605" t="s">
        <v>271</v>
      </c>
      <c r="D605" t="s">
        <v>2259</v>
      </c>
      <c r="E605" t="s">
        <v>2260</v>
      </c>
      <c r="F605">
        <v>39.700000000000003</v>
      </c>
    </row>
    <row r="606" spans="1:8" x14ac:dyDescent="0.3">
      <c r="A606" t="s">
        <v>720</v>
      </c>
      <c r="B606" t="s">
        <v>88</v>
      </c>
      <c r="C606" t="s">
        <v>272</v>
      </c>
      <c r="D606" t="s">
        <v>2261</v>
      </c>
      <c r="E606" t="s">
        <v>2260</v>
      </c>
      <c r="F606">
        <v>894.3</v>
      </c>
      <c r="G606">
        <v>-34.950000000000003</v>
      </c>
      <c r="H606">
        <v>-103.3</v>
      </c>
    </row>
    <row r="607" spans="1:8" x14ac:dyDescent="0.3">
      <c r="A607" t="s">
        <v>720</v>
      </c>
      <c r="B607" t="s">
        <v>88</v>
      </c>
      <c r="C607" t="s">
        <v>273</v>
      </c>
      <c r="D607" t="s">
        <v>2262</v>
      </c>
      <c r="E607" t="s">
        <v>2260</v>
      </c>
      <c r="F607">
        <v>328.95</v>
      </c>
      <c r="G607">
        <v>32.39</v>
      </c>
      <c r="H607">
        <v>148.99</v>
      </c>
    </row>
    <row r="608" spans="1:8" x14ac:dyDescent="0.3">
      <c r="A608" t="s">
        <v>720</v>
      </c>
      <c r="B608" t="s">
        <v>88</v>
      </c>
      <c r="C608" t="s">
        <v>373</v>
      </c>
      <c r="D608" t="s">
        <v>2263</v>
      </c>
      <c r="E608" t="s">
        <v>2260</v>
      </c>
      <c r="G608">
        <v>159.94999999999999</v>
      </c>
    </row>
    <row r="609" spans="1:8" x14ac:dyDescent="0.3">
      <c r="A609" t="s">
        <v>720</v>
      </c>
      <c r="B609" t="s">
        <v>88</v>
      </c>
      <c r="C609" t="s">
        <v>184</v>
      </c>
      <c r="D609" t="s">
        <v>2264</v>
      </c>
      <c r="E609" t="s">
        <v>2260</v>
      </c>
      <c r="F609">
        <v>1803.84</v>
      </c>
      <c r="G609">
        <v>1416.43</v>
      </c>
      <c r="H609">
        <v>1286.48</v>
      </c>
    </row>
    <row r="610" spans="1:8" x14ac:dyDescent="0.3">
      <c r="A610" t="s">
        <v>720</v>
      </c>
      <c r="B610" t="s">
        <v>88</v>
      </c>
      <c r="C610" t="s">
        <v>333</v>
      </c>
      <c r="D610" t="s">
        <v>2265</v>
      </c>
      <c r="E610" t="s">
        <v>2260</v>
      </c>
      <c r="H610">
        <v>25.97</v>
      </c>
    </row>
    <row r="611" spans="1:8" x14ac:dyDescent="0.3">
      <c r="A611" t="s">
        <v>720</v>
      </c>
      <c r="B611" t="s">
        <v>88</v>
      </c>
      <c r="C611" t="s">
        <v>275</v>
      </c>
      <c r="D611" t="s">
        <v>2266</v>
      </c>
      <c r="E611" t="s">
        <v>2260</v>
      </c>
      <c r="F611">
        <v>40.64</v>
      </c>
      <c r="G611">
        <v>274.02999999999997</v>
      </c>
      <c r="H611">
        <v>184.97</v>
      </c>
    </row>
    <row r="612" spans="1:8" x14ac:dyDescent="0.3">
      <c r="A612" t="s">
        <v>720</v>
      </c>
      <c r="B612" t="s">
        <v>88</v>
      </c>
      <c r="C612" t="s">
        <v>276</v>
      </c>
      <c r="D612" t="s">
        <v>2267</v>
      </c>
      <c r="E612" t="s">
        <v>2260</v>
      </c>
      <c r="F612">
        <v>16.95</v>
      </c>
      <c r="H612">
        <v>1568.99</v>
      </c>
    </row>
    <row r="613" spans="1:8" x14ac:dyDescent="0.3">
      <c r="A613" t="s">
        <v>720</v>
      </c>
      <c r="B613" t="s">
        <v>88</v>
      </c>
      <c r="C613" t="s">
        <v>277</v>
      </c>
      <c r="D613" t="s">
        <v>2268</v>
      </c>
      <c r="E613" t="s">
        <v>2260</v>
      </c>
      <c r="F613">
        <v>0</v>
      </c>
      <c r="G613">
        <v>0</v>
      </c>
      <c r="H613">
        <v>21.98</v>
      </c>
    </row>
    <row r="614" spans="1:8" x14ac:dyDescent="0.3">
      <c r="A614" t="s">
        <v>720</v>
      </c>
      <c r="B614" t="s">
        <v>88</v>
      </c>
      <c r="C614" t="s">
        <v>279</v>
      </c>
      <c r="D614" t="s">
        <v>2269</v>
      </c>
      <c r="E614" t="s">
        <v>2260</v>
      </c>
      <c r="G614">
        <v>300</v>
      </c>
    </row>
    <row r="615" spans="1:8" x14ac:dyDescent="0.3">
      <c r="A615" t="s">
        <v>720</v>
      </c>
      <c r="B615" t="s">
        <v>88</v>
      </c>
      <c r="C615" t="s">
        <v>300</v>
      </c>
      <c r="D615" t="s">
        <v>2270</v>
      </c>
      <c r="E615" t="s">
        <v>2260</v>
      </c>
      <c r="G615">
        <v>200.45</v>
      </c>
    </row>
    <row r="616" spans="1:8" x14ac:dyDescent="0.3">
      <c r="A616" t="s">
        <v>720</v>
      </c>
      <c r="B616" t="s">
        <v>88</v>
      </c>
      <c r="C616" t="s">
        <v>302</v>
      </c>
      <c r="D616" t="s">
        <v>2271</v>
      </c>
      <c r="E616" t="s">
        <v>2260</v>
      </c>
      <c r="F616">
        <v>2199.87</v>
      </c>
      <c r="G616">
        <v>1979.27</v>
      </c>
      <c r="H616">
        <v>1602.57</v>
      </c>
    </row>
    <row r="617" spans="1:8" x14ac:dyDescent="0.3">
      <c r="A617" t="s">
        <v>720</v>
      </c>
      <c r="B617" t="s">
        <v>88</v>
      </c>
      <c r="C617" t="s">
        <v>364</v>
      </c>
      <c r="D617" t="s">
        <v>2272</v>
      </c>
      <c r="E617" t="s">
        <v>2260</v>
      </c>
      <c r="F617">
        <v>1251.45</v>
      </c>
      <c r="G617">
        <v>1816.57</v>
      </c>
      <c r="H617">
        <v>1044.55</v>
      </c>
    </row>
    <row r="618" spans="1:8" x14ac:dyDescent="0.3">
      <c r="A618" t="s">
        <v>720</v>
      </c>
      <c r="B618" t="s">
        <v>88</v>
      </c>
      <c r="C618" t="s">
        <v>360</v>
      </c>
      <c r="D618" t="s">
        <v>2273</v>
      </c>
      <c r="E618" t="s">
        <v>2260</v>
      </c>
      <c r="F618">
        <v>4512.05</v>
      </c>
      <c r="G618">
        <v>4360.76</v>
      </c>
      <c r="H618">
        <v>3765.2</v>
      </c>
    </row>
    <row r="619" spans="1:8" x14ac:dyDescent="0.3">
      <c r="A619" t="s">
        <v>720</v>
      </c>
      <c r="B619" t="s">
        <v>88</v>
      </c>
      <c r="C619" t="s">
        <v>16</v>
      </c>
      <c r="D619" t="s">
        <v>490</v>
      </c>
      <c r="E619" t="s">
        <v>2260</v>
      </c>
      <c r="F619">
        <v>0</v>
      </c>
      <c r="G619">
        <v>0</v>
      </c>
      <c r="H619">
        <v>0</v>
      </c>
    </row>
    <row r="620" spans="1:8" x14ac:dyDescent="0.3">
      <c r="A620" t="s">
        <v>720</v>
      </c>
      <c r="B620" t="s">
        <v>88</v>
      </c>
      <c r="C620" t="s">
        <v>361</v>
      </c>
      <c r="D620" t="s">
        <v>2274</v>
      </c>
      <c r="E620" t="s">
        <v>2275</v>
      </c>
      <c r="F620">
        <v>0.32</v>
      </c>
      <c r="G620">
        <v>0.64</v>
      </c>
    </row>
    <row r="621" spans="1:8" x14ac:dyDescent="0.3">
      <c r="A621" t="s">
        <v>720</v>
      </c>
      <c r="B621" t="s">
        <v>88</v>
      </c>
      <c r="C621" t="s">
        <v>222</v>
      </c>
      <c r="D621" t="s">
        <v>2276</v>
      </c>
      <c r="E621" t="s">
        <v>2275</v>
      </c>
      <c r="F621">
        <v>97.67</v>
      </c>
      <c r="G621">
        <v>122.36</v>
      </c>
      <c r="H621">
        <v>93.69</v>
      </c>
    </row>
    <row r="622" spans="1:8" x14ac:dyDescent="0.3">
      <c r="A622" t="s">
        <v>720</v>
      </c>
      <c r="B622" t="s">
        <v>88</v>
      </c>
      <c r="C622" t="s">
        <v>304</v>
      </c>
      <c r="D622" t="s">
        <v>2277</v>
      </c>
      <c r="E622" t="s">
        <v>2275</v>
      </c>
      <c r="F622">
        <v>295</v>
      </c>
    </row>
    <row r="623" spans="1:8" x14ac:dyDescent="0.3">
      <c r="A623" t="s">
        <v>720</v>
      </c>
      <c r="B623" t="s">
        <v>88</v>
      </c>
      <c r="C623" t="s">
        <v>54</v>
      </c>
      <c r="D623" t="s">
        <v>491</v>
      </c>
      <c r="E623" t="s">
        <v>2275</v>
      </c>
      <c r="F623">
        <v>5118</v>
      </c>
      <c r="G623">
        <v>5745</v>
      </c>
      <c r="H623">
        <v>4917</v>
      </c>
    </row>
    <row r="624" spans="1:8" x14ac:dyDescent="0.3">
      <c r="A624" t="s">
        <v>720</v>
      </c>
      <c r="B624" t="s">
        <v>88</v>
      </c>
      <c r="C624" t="s">
        <v>337</v>
      </c>
      <c r="D624" t="s">
        <v>2278</v>
      </c>
      <c r="E624" t="s">
        <v>2275</v>
      </c>
      <c r="F624">
        <v>75.66</v>
      </c>
    </row>
    <row r="625" spans="1:8" x14ac:dyDescent="0.3">
      <c r="A625" t="s">
        <v>720</v>
      </c>
      <c r="B625" t="s">
        <v>88</v>
      </c>
      <c r="C625" t="s">
        <v>281</v>
      </c>
      <c r="D625" t="s">
        <v>2279</v>
      </c>
      <c r="E625" t="s">
        <v>2280</v>
      </c>
      <c r="F625">
        <v>586.83000000000004</v>
      </c>
      <c r="G625">
        <v>65.23</v>
      </c>
      <c r="H625">
        <v>73.09</v>
      </c>
    </row>
    <row r="626" spans="1:8" x14ac:dyDescent="0.3">
      <c r="A626" t="s">
        <v>720</v>
      </c>
      <c r="B626" t="s">
        <v>88</v>
      </c>
      <c r="C626" t="s">
        <v>282</v>
      </c>
      <c r="D626" t="s">
        <v>2281</v>
      </c>
      <c r="E626" t="s">
        <v>2280</v>
      </c>
      <c r="F626">
        <v>253.55</v>
      </c>
      <c r="G626">
        <v>358.9</v>
      </c>
      <c r="H626">
        <v>600.23</v>
      </c>
    </row>
    <row r="627" spans="1:8" x14ac:dyDescent="0.3">
      <c r="A627" t="s">
        <v>720</v>
      </c>
      <c r="B627" t="s">
        <v>88</v>
      </c>
      <c r="C627" t="s">
        <v>283</v>
      </c>
      <c r="D627" t="s">
        <v>2282</v>
      </c>
      <c r="E627" t="s">
        <v>2280</v>
      </c>
      <c r="G627">
        <v>24</v>
      </c>
    </row>
    <row r="628" spans="1:8" x14ac:dyDescent="0.3">
      <c r="A628" t="s">
        <v>720</v>
      </c>
      <c r="B628" t="s">
        <v>88</v>
      </c>
      <c r="C628" t="s">
        <v>284</v>
      </c>
      <c r="D628" t="s">
        <v>2283</v>
      </c>
      <c r="E628" t="s">
        <v>2280</v>
      </c>
      <c r="F628">
        <v>411.6</v>
      </c>
      <c r="G628">
        <v>0</v>
      </c>
      <c r="H628">
        <v>2459.9299999999998</v>
      </c>
    </row>
    <row r="629" spans="1:8" x14ac:dyDescent="0.3">
      <c r="A629" t="s">
        <v>720</v>
      </c>
      <c r="B629" t="s">
        <v>88</v>
      </c>
      <c r="C629" t="s">
        <v>375</v>
      </c>
      <c r="D629" t="s">
        <v>2284</v>
      </c>
      <c r="E629" t="s">
        <v>2280</v>
      </c>
      <c r="H629">
        <v>58.33</v>
      </c>
    </row>
    <row r="630" spans="1:8" x14ac:dyDescent="0.3">
      <c r="A630" t="s">
        <v>720</v>
      </c>
      <c r="B630" t="s">
        <v>88</v>
      </c>
      <c r="C630" t="s">
        <v>376</v>
      </c>
      <c r="D630" t="s">
        <v>2285</v>
      </c>
      <c r="E630" t="s">
        <v>2280</v>
      </c>
      <c r="H630">
        <v>68.45</v>
      </c>
    </row>
    <row r="631" spans="1:8" x14ac:dyDescent="0.3">
      <c r="A631" t="s">
        <v>720</v>
      </c>
      <c r="B631" t="s">
        <v>88</v>
      </c>
      <c r="C631" t="s">
        <v>291</v>
      </c>
      <c r="D631" t="s">
        <v>2286</v>
      </c>
      <c r="E631" t="s">
        <v>2280</v>
      </c>
      <c r="H631">
        <v>1531</v>
      </c>
    </row>
    <row r="632" spans="1:8" x14ac:dyDescent="0.3">
      <c r="A632" t="s">
        <v>720</v>
      </c>
      <c r="B632" t="s">
        <v>88</v>
      </c>
      <c r="C632" t="s">
        <v>292</v>
      </c>
      <c r="D632" t="s">
        <v>2287</v>
      </c>
      <c r="E632" t="s">
        <v>2280</v>
      </c>
      <c r="H632">
        <v>74.75</v>
      </c>
    </row>
    <row r="633" spans="1:8" x14ac:dyDescent="0.3">
      <c r="A633" t="s">
        <v>720</v>
      </c>
      <c r="B633" t="s">
        <v>88</v>
      </c>
      <c r="C633" t="s">
        <v>293</v>
      </c>
      <c r="D633" t="s">
        <v>2288</v>
      </c>
      <c r="E633" t="s">
        <v>2280</v>
      </c>
      <c r="H633">
        <v>-493.17</v>
      </c>
    </row>
    <row r="634" spans="1:8" x14ac:dyDescent="0.3">
      <c r="A634" t="s">
        <v>720</v>
      </c>
      <c r="B634" t="s">
        <v>88</v>
      </c>
      <c r="C634" t="s">
        <v>20</v>
      </c>
      <c r="D634" t="s">
        <v>492</v>
      </c>
      <c r="E634" t="s">
        <v>2280</v>
      </c>
      <c r="F634">
        <v>0</v>
      </c>
      <c r="G634">
        <v>0</v>
      </c>
      <c r="H634">
        <v>0</v>
      </c>
    </row>
    <row r="635" spans="1:8" x14ac:dyDescent="0.3">
      <c r="A635" t="s">
        <v>720</v>
      </c>
      <c r="B635" t="s">
        <v>88</v>
      </c>
      <c r="C635" t="s">
        <v>344</v>
      </c>
      <c r="D635" t="s">
        <v>2289</v>
      </c>
      <c r="E635" t="s">
        <v>2290</v>
      </c>
      <c r="H635">
        <v>96.05</v>
      </c>
    </row>
    <row r="636" spans="1:8" x14ac:dyDescent="0.3">
      <c r="A636" t="s">
        <v>720</v>
      </c>
      <c r="B636" t="s">
        <v>88</v>
      </c>
      <c r="C636" t="s">
        <v>295</v>
      </c>
      <c r="D636" t="s">
        <v>2291</v>
      </c>
      <c r="E636" t="s">
        <v>2292</v>
      </c>
      <c r="F636">
        <v>19</v>
      </c>
      <c r="H636">
        <v>6.49</v>
      </c>
    </row>
    <row r="637" spans="1:8" x14ac:dyDescent="0.3">
      <c r="A637" t="s">
        <v>720</v>
      </c>
      <c r="B637" t="s">
        <v>88</v>
      </c>
      <c r="C637" t="s">
        <v>298</v>
      </c>
      <c r="D637" t="s">
        <v>2293</v>
      </c>
      <c r="E637" t="s">
        <v>2292</v>
      </c>
      <c r="G637">
        <v>168</v>
      </c>
      <c r="H637">
        <v>308.5</v>
      </c>
    </row>
    <row r="638" spans="1:8" x14ac:dyDescent="0.3">
      <c r="A638" t="s">
        <v>720</v>
      </c>
      <c r="B638" t="s">
        <v>88</v>
      </c>
      <c r="C638" t="s">
        <v>28</v>
      </c>
      <c r="D638" t="s">
        <v>493</v>
      </c>
      <c r="E638" t="s">
        <v>2292</v>
      </c>
      <c r="F638">
        <v>0</v>
      </c>
      <c r="G638">
        <v>0</v>
      </c>
      <c r="H638">
        <v>0</v>
      </c>
    </row>
    <row r="639" spans="1:8" x14ac:dyDescent="0.3">
      <c r="A639" t="s">
        <v>720</v>
      </c>
      <c r="B639" t="s">
        <v>90</v>
      </c>
      <c r="C639" t="s">
        <v>154</v>
      </c>
      <c r="D639" t="s">
        <v>2294</v>
      </c>
      <c r="E639" t="s">
        <v>2295</v>
      </c>
      <c r="F639">
        <v>100</v>
      </c>
    </row>
    <row r="640" spans="1:8" x14ac:dyDescent="0.3">
      <c r="A640" t="s">
        <v>720</v>
      </c>
      <c r="B640" t="s">
        <v>90</v>
      </c>
      <c r="C640" t="s">
        <v>270</v>
      </c>
      <c r="D640" t="s">
        <v>2296</v>
      </c>
      <c r="E640" t="s">
        <v>2295</v>
      </c>
      <c r="F640">
        <v>12</v>
      </c>
      <c r="H640">
        <v>33.08</v>
      </c>
    </row>
    <row r="641" spans="1:8" x14ac:dyDescent="0.3">
      <c r="A641" t="s">
        <v>720</v>
      </c>
      <c r="B641" t="s">
        <v>90</v>
      </c>
      <c r="C641" t="s">
        <v>11</v>
      </c>
      <c r="D641" t="s">
        <v>494</v>
      </c>
      <c r="E641" t="s">
        <v>2295</v>
      </c>
      <c r="F641">
        <v>0</v>
      </c>
      <c r="G641">
        <v>0</v>
      </c>
      <c r="H641">
        <v>0</v>
      </c>
    </row>
    <row r="642" spans="1:8" x14ac:dyDescent="0.3">
      <c r="A642" t="s">
        <v>720</v>
      </c>
      <c r="B642" t="s">
        <v>90</v>
      </c>
      <c r="C642" t="s">
        <v>272</v>
      </c>
      <c r="D642" t="s">
        <v>2297</v>
      </c>
      <c r="E642" t="s">
        <v>2298</v>
      </c>
      <c r="H642">
        <v>16.09</v>
      </c>
    </row>
    <row r="643" spans="1:8" x14ac:dyDescent="0.3">
      <c r="A643" t="s">
        <v>720</v>
      </c>
      <c r="B643" t="s">
        <v>90</v>
      </c>
      <c r="C643" t="s">
        <v>273</v>
      </c>
      <c r="D643" t="s">
        <v>2299</v>
      </c>
      <c r="E643" t="s">
        <v>2298</v>
      </c>
      <c r="F643">
        <v>392.26</v>
      </c>
      <c r="G643">
        <v>299.99</v>
      </c>
    </row>
    <row r="644" spans="1:8" x14ac:dyDescent="0.3">
      <c r="A644" t="s">
        <v>720</v>
      </c>
      <c r="B644" t="s">
        <v>90</v>
      </c>
      <c r="C644" t="s">
        <v>184</v>
      </c>
      <c r="D644" t="s">
        <v>2300</v>
      </c>
      <c r="E644" t="s">
        <v>2298</v>
      </c>
      <c r="F644">
        <v>229.33</v>
      </c>
      <c r="G644">
        <v>517.23</v>
      </c>
      <c r="H644">
        <v>191.04</v>
      </c>
    </row>
    <row r="645" spans="1:8" x14ac:dyDescent="0.3">
      <c r="A645" t="s">
        <v>720</v>
      </c>
      <c r="B645" t="s">
        <v>90</v>
      </c>
      <c r="C645" t="s">
        <v>275</v>
      </c>
      <c r="D645" t="s">
        <v>2301</v>
      </c>
      <c r="E645" t="s">
        <v>2298</v>
      </c>
      <c r="F645">
        <v>42.18</v>
      </c>
      <c r="G645">
        <v>9.94</v>
      </c>
      <c r="H645">
        <v>27.61</v>
      </c>
    </row>
    <row r="646" spans="1:8" x14ac:dyDescent="0.3">
      <c r="A646" t="s">
        <v>720</v>
      </c>
      <c r="B646" t="s">
        <v>90</v>
      </c>
      <c r="C646" t="s">
        <v>276</v>
      </c>
      <c r="D646" t="s">
        <v>2302</v>
      </c>
      <c r="E646" t="s">
        <v>2298</v>
      </c>
      <c r="F646">
        <v>274.95</v>
      </c>
      <c r="G646">
        <v>0</v>
      </c>
    </row>
    <row r="647" spans="1:8" x14ac:dyDescent="0.3">
      <c r="A647" t="s">
        <v>720</v>
      </c>
      <c r="B647" t="s">
        <v>90</v>
      </c>
      <c r="C647" t="s">
        <v>277</v>
      </c>
      <c r="D647" t="s">
        <v>2303</v>
      </c>
      <c r="E647" t="s">
        <v>2298</v>
      </c>
      <c r="F647">
        <v>0</v>
      </c>
      <c r="G647">
        <v>0</v>
      </c>
      <c r="H647">
        <v>0</v>
      </c>
    </row>
    <row r="648" spans="1:8" x14ac:dyDescent="0.3">
      <c r="A648" t="s">
        <v>720</v>
      </c>
      <c r="B648" t="s">
        <v>90</v>
      </c>
      <c r="C648" t="s">
        <v>302</v>
      </c>
      <c r="D648" t="s">
        <v>2304</v>
      </c>
      <c r="E648" t="s">
        <v>2298</v>
      </c>
      <c r="F648">
        <v>950.23</v>
      </c>
      <c r="G648">
        <v>552.1</v>
      </c>
      <c r="H648">
        <v>305.75</v>
      </c>
    </row>
    <row r="649" spans="1:8" x14ac:dyDescent="0.3">
      <c r="A649" t="s">
        <v>720</v>
      </c>
      <c r="B649" t="s">
        <v>90</v>
      </c>
      <c r="C649" t="s">
        <v>364</v>
      </c>
      <c r="D649" t="s">
        <v>2305</v>
      </c>
      <c r="E649" t="s">
        <v>2298</v>
      </c>
      <c r="F649">
        <v>253.88</v>
      </c>
      <c r="G649">
        <v>344.91</v>
      </c>
      <c r="H649">
        <v>550.63</v>
      </c>
    </row>
    <row r="650" spans="1:8" x14ac:dyDescent="0.3">
      <c r="A650" t="s">
        <v>720</v>
      </c>
      <c r="B650" t="s">
        <v>90</v>
      </c>
      <c r="C650" t="s">
        <v>360</v>
      </c>
      <c r="D650" t="s">
        <v>2306</v>
      </c>
      <c r="E650" t="s">
        <v>2298</v>
      </c>
      <c r="F650">
        <v>1088.25</v>
      </c>
      <c r="G650">
        <v>965.78</v>
      </c>
      <c r="H650">
        <v>1928.7</v>
      </c>
    </row>
    <row r="651" spans="1:8" x14ac:dyDescent="0.3">
      <c r="A651" t="s">
        <v>720</v>
      </c>
      <c r="B651" t="s">
        <v>90</v>
      </c>
      <c r="C651" t="s">
        <v>16</v>
      </c>
      <c r="D651" t="s">
        <v>495</v>
      </c>
      <c r="E651" t="s">
        <v>2298</v>
      </c>
      <c r="F651">
        <v>0</v>
      </c>
      <c r="G651">
        <v>0</v>
      </c>
      <c r="H651">
        <v>0</v>
      </c>
    </row>
    <row r="652" spans="1:8" x14ac:dyDescent="0.3">
      <c r="A652" t="s">
        <v>720</v>
      </c>
      <c r="B652" t="s">
        <v>90</v>
      </c>
      <c r="C652" t="s">
        <v>222</v>
      </c>
      <c r="D652" t="s">
        <v>2307</v>
      </c>
      <c r="E652" t="s">
        <v>2308</v>
      </c>
      <c r="F652">
        <v>138.55000000000001</v>
      </c>
      <c r="G652">
        <v>16.41</v>
      </c>
      <c r="H652">
        <v>14.15</v>
      </c>
    </row>
    <row r="653" spans="1:8" x14ac:dyDescent="0.3">
      <c r="A653" t="s">
        <v>720</v>
      </c>
      <c r="B653" t="s">
        <v>90</v>
      </c>
      <c r="C653" t="s">
        <v>18</v>
      </c>
      <c r="D653" t="s">
        <v>496</v>
      </c>
      <c r="E653" t="s">
        <v>2308</v>
      </c>
      <c r="F653">
        <v>0</v>
      </c>
      <c r="G653">
        <v>0</v>
      </c>
      <c r="H653">
        <v>0</v>
      </c>
    </row>
    <row r="654" spans="1:8" x14ac:dyDescent="0.3">
      <c r="A654" t="s">
        <v>720</v>
      </c>
      <c r="B654" t="s">
        <v>90</v>
      </c>
      <c r="C654" t="s">
        <v>54</v>
      </c>
      <c r="D654" t="s">
        <v>2309</v>
      </c>
      <c r="E654" t="s">
        <v>2308</v>
      </c>
      <c r="F654">
        <v>1920</v>
      </c>
      <c r="G654">
        <v>2772</v>
      </c>
      <c r="H654">
        <v>2541</v>
      </c>
    </row>
    <row r="655" spans="1:8" x14ac:dyDescent="0.3">
      <c r="A655" t="s">
        <v>720</v>
      </c>
      <c r="B655" t="s">
        <v>90</v>
      </c>
      <c r="C655" t="s">
        <v>337</v>
      </c>
      <c r="D655" t="s">
        <v>2310</v>
      </c>
      <c r="E655" t="s">
        <v>2308</v>
      </c>
      <c r="F655">
        <v>0.28999999999999998</v>
      </c>
    </row>
    <row r="656" spans="1:8" x14ac:dyDescent="0.3">
      <c r="A656" t="s">
        <v>720</v>
      </c>
      <c r="B656" t="s">
        <v>90</v>
      </c>
      <c r="C656" t="s">
        <v>282</v>
      </c>
      <c r="D656" t="s">
        <v>2311</v>
      </c>
      <c r="E656" t="s">
        <v>2312</v>
      </c>
      <c r="F656">
        <v>424.23</v>
      </c>
      <c r="G656">
        <v>283.27999999999997</v>
      </c>
      <c r="H656">
        <v>154</v>
      </c>
    </row>
    <row r="657" spans="1:8" x14ac:dyDescent="0.3">
      <c r="A657" t="s">
        <v>720</v>
      </c>
      <c r="B657" t="s">
        <v>90</v>
      </c>
      <c r="C657" t="s">
        <v>290</v>
      </c>
      <c r="D657" t="s">
        <v>2313</v>
      </c>
      <c r="E657" t="s">
        <v>2312</v>
      </c>
      <c r="F657">
        <v>132.76</v>
      </c>
    </row>
    <row r="658" spans="1:8" x14ac:dyDescent="0.3">
      <c r="A658" t="s">
        <v>720</v>
      </c>
      <c r="B658" t="s">
        <v>90</v>
      </c>
      <c r="C658" t="s">
        <v>293</v>
      </c>
      <c r="D658" t="s">
        <v>2314</v>
      </c>
      <c r="E658" t="s">
        <v>2312</v>
      </c>
      <c r="F658">
        <v>236.03</v>
      </c>
    </row>
    <row r="659" spans="1:8" x14ac:dyDescent="0.3">
      <c r="A659" t="s">
        <v>720</v>
      </c>
      <c r="B659" t="s">
        <v>90</v>
      </c>
      <c r="C659" t="s">
        <v>20</v>
      </c>
      <c r="D659" t="s">
        <v>497</v>
      </c>
      <c r="E659" t="s">
        <v>2312</v>
      </c>
      <c r="F659">
        <v>0</v>
      </c>
      <c r="G659">
        <v>0</v>
      </c>
      <c r="H659">
        <v>0</v>
      </c>
    </row>
    <row r="660" spans="1:8" x14ac:dyDescent="0.3">
      <c r="A660" t="s">
        <v>720</v>
      </c>
      <c r="B660" t="s">
        <v>90</v>
      </c>
      <c r="C660" t="s">
        <v>344</v>
      </c>
      <c r="D660" t="s">
        <v>2315</v>
      </c>
      <c r="E660" t="s">
        <v>2316</v>
      </c>
      <c r="H660">
        <v>76.84</v>
      </c>
    </row>
    <row r="661" spans="1:8" x14ac:dyDescent="0.3">
      <c r="A661" t="s">
        <v>720</v>
      </c>
      <c r="B661" t="s">
        <v>90</v>
      </c>
      <c r="C661" t="s">
        <v>158</v>
      </c>
      <c r="D661" t="s">
        <v>2317</v>
      </c>
      <c r="E661" t="s">
        <v>2318</v>
      </c>
      <c r="G661">
        <v>15</v>
      </c>
    </row>
    <row r="662" spans="1:8" x14ac:dyDescent="0.3">
      <c r="A662" t="s">
        <v>720</v>
      </c>
      <c r="B662" t="s">
        <v>90</v>
      </c>
      <c r="C662" t="s">
        <v>295</v>
      </c>
      <c r="D662" t="s">
        <v>2319</v>
      </c>
      <c r="E662" t="s">
        <v>2318</v>
      </c>
      <c r="H662">
        <v>39.950000000000003</v>
      </c>
    </row>
    <row r="663" spans="1:8" x14ac:dyDescent="0.3">
      <c r="A663" t="s">
        <v>720</v>
      </c>
      <c r="B663" t="s">
        <v>90</v>
      </c>
      <c r="C663" t="s">
        <v>306</v>
      </c>
      <c r="D663" t="s">
        <v>2320</v>
      </c>
      <c r="E663" t="s">
        <v>2318</v>
      </c>
      <c r="H663">
        <v>689.9</v>
      </c>
    </row>
    <row r="664" spans="1:8" x14ac:dyDescent="0.3">
      <c r="A664" t="s">
        <v>720</v>
      </c>
      <c r="B664" t="s">
        <v>90</v>
      </c>
      <c r="C664" t="s">
        <v>28</v>
      </c>
      <c r="D664" t="s">
        <v>498</v>
      </c>
      <c r="E664" t="s">
        <v>2318</v>
      </c>
      <c r="F664">
        <v>0</v>
      </c>
      <c r="G664">
        <v>0</v>
      </c>
      <c r="H664">
        <v>0</v>
      </c>
    </row>
    <row r="665" spans="1:8" x14ac:dyDescent="0.3">
      <c r="A665" t="s">
        <v>720</v>
      </c>
      <c r="B665" t="s">
        <v>92</v>
      </c>
      <c r="C665" t="s">
        <v>154</v>
      </c>
      <c r="D665" t="s">
        <v>2323</v>
      </c>
      <c r="E665" t="s">
        <v>2324</v>
      </c>
      <c r="G665">
        <v>915</v>
      </c>
      <c r="H665">
        <v>140</v>
      </c>
    </row>
    <row r="666" spans="1:8" x14ac:dyDescent="0.3">
      <c r="A666" t="s">
        <v>720</v>
      </c>
      <c r="B666" t="s">
        <v>92</v>
      </c>
      <c r="C666" t="s">
        <v>377</v>
      </c>
      <c r="D666" t="s">
        <v>2325</v>
      </c>
      <c r="E666" t="s">
        <v>2324</v>
      </c>
      <c r="G666">
        <v>3902.5</v>
      </c>
    </row>
    <row r="667" spans="1:8" x14ac:dyDescent="0.3">
      <c r="A667" t="s">
        <v>720</v>
      </c>
      <c r="B667" t="s">
        <v>92</v>
      </c>
      <c r="C667" t="s">
        <v>270</v>
      </c>
      <c r="D667" t="s">
        <v>2326</v>
      </c>
      <c r="E667" t="s">
        <v>2324</v>
      </c>
      <c r="F667">
        <v>480</v>
      </c>
    </row>
    <row r="668" spans="1:8" x14ac:dyDescent="0.3">
      <c r="A668" t="s">
        <v>720</v>
      </c>
      <c r="B668" t="s">
        <v>92</v>
      </c>
      <c r="C668" t="s">
        <v>11</v>
      </c>
      <c r="D668" t="s">
        <v>499</v>
      </c>
      <c r="E668" t="s">
        <v>2324</v>
      </c>
      <c r="F668">
        <v>0</v>
      </c>
      <c r="G668">
        <v>0</v>
      </c>
      <c r="H668">
        <v>0</v>
      </c>
    </row>
    <row r="669" spans="1:8" x14ac:dyDescent="0.3">
      <c r="A669" t="s">
        <v>720</v>
      </c>
      <c r="B669" t="s">
        <v>92</v>
      </c>
      <c r="C669" t="s">
        <v>355</v>
      </c>
      <c r="D669" t="s">
        <v>2327</v>
      </c>
      <c r="E669" t="s">
        <v>2328</v>
      </c>
      <c r="F669">
        <v>1800</v>
      </c>
    </row>
    <row r="670" spans="1:8" x14ac:dyDescent="0.3">
      <c r="A670" t="s">
        <v>720</v>
      </c>
      <c r="B670" t="s">
        <v>92</v>
      </c>
      <c r="C670" t="s">
        <v>271</v>
      </c>
      <c r="D670" t="s">
        <v>2329</v>
      </c>
      <c r="E670" t="s">
        <v>2328</v>
      </c>
      <c r="H670">
        <v>481.2</v>
      </c>
    </row>
    <row r="671" spans="1:8" x14ac:dyDescent="0.3">
      <c r="A671" t="s">
        <v>720</v>
      </c>
      <c r="B671" t="s">
        <v>92</v>
      </c>
      <c r="C671" t="s">
        <v>272</v>
      </c>
      <c r="D671" t="s">
        <v>2330</v>
      </c>
      <c r="E671" t="s">
        <v>2328</v>
      </c>
      <c r="F671">
        <v>4948.57</v>
      </c>
      <c r="G671">
        <v>3917.59</v>
      </c>
      <c r="H671">
        <v>1893.25</v>
      </c>
    </row>
    <row r="672" spans="1:8" x14ac:dyDescent="0.3">
      <c r="A672" t="s">
        <v>720</v>
      </c>
      <c r="B672" t="s">
        <v>92</v>
      </c>
      <c r="C672" t="s">
        <v>352</v>
      </c>
      <c r="D672" t="s">
        <v>2331</v>
      </c>
      <c r="E672" t="s">
        <v>2328</v>
      </c>
      <c r="H672">
        <v>298.98</v>
      </c>
    </row>
    <row r="673" spans="1:8" x14ac:dyDescent="0.3">
      <c r="A673" t="s">
        <v>720</v>
      </c>
      <c r="B673" t="s">
        <v>92</v>
      </c>
      <c r="C673" t="s">
        <v>273</v>
      </c>
      <c r="D673" t="s">
        <v>2332</v>
      </c>
      <c r="E673" t="s">
        <v>2328</v>
      </c>
      <c r="F673">
        <v>722.11</v>
      </c>
      <c r="G673">
        <v>655.35</v>
      </c>
      <c r="H673">
        <v>8269.82</v>
      </c>
    </row>
    <row r="674" spans="1:8" x14ac:dyDescent="0.3">
      <c r="A674" t="s">
        <v>720</v>
      </c>
      <c r="B674" t="s">
        <v>92</v>
      </c>
      <c r="C674" t="s">
        <v>378</v>
      </c>
      <c r="D674" t="s">
        <v>2333</v>
      </c>
      <c r="E674" t="s">
        <v>2328</v>
      </c>
      <c r="H674">
        <v>270</v>
      </c>
    </row>
    <row r="675" spans="1:8" x14ac:dyDescent="0.3">
      <c r="A675" t="s">
        <v>720</v>
      </c>
      <c r="B675" t="s">
        <v>92</v>
      </c>
      <c r="C675" t="s">
        <v>332</v>
      </c>
      <c r="D675" t="s">
        <v>2334</v>
      </c>
      <c r="E675" t="s">
        <v>2328</v>
      </c>
      <c r="G675">
        <v>94.05</v>
      </c>
    </row>
    <row r="676" spans="1:8" x14ac:dyDescent="0.3">
      <c r="A676" t="s">
        <v>720</v>
      </c>
      <c r="B676" t="s">
        <v>92</v>
      </c>
      <c r="C676" t="s">
        <v>184</v>
      </c>
      <c r="D676" t="s">
        <v>2335</v>
      </c>
      <c r="E676" t="s">
        <v>2328</v>
      </c>
      <c r="F676">
        <v>110.7</v>
      </c>
      <c r="G676">
        <v>4725.03</v>
      </c>
    </row>
    <row r="677" spans="1:8" x14ac:dyDescent="0.3">
      <c r="A677" t="s">
        <v>720</v>
      </c>
      <c r="B677" t="s">
        <v>92</v>
      </c>
      <c r="C677" t="s">
        <v>333</v>
      </c>
      <c r="D677" t="s">
        <v>2336</v>
      </c>
      <c r="E677" t="s">
        <v>2328</v>
      </c>
      <c r="F677">
        <v>66.010000000000005</v>
      </c>
    </row>
    <row r="678" spans="1:8" x14ac:dyDescent="0.3">
      <c r="A678" t="s">
        <v>720</v>
      </c>
      <c r="B678" t="s">
        <v>92</v>
      </c>
      <c r="C678" t="s">
        <v>326</v>
      </c>
      <c r="D678" t="s">
        <v>2337</v>
      </c>
      <c r="E678" t="s">
        <v>2328</v>
      </c>
      <c r="F678">
        <v>22.22</v>
      </c>
    </row>
    <row r="679" spans="1:8" x14ac:dyDescent="0.3">
      <c r="A679" t="s">
        <v>720</v>
      </c>
      <c r="B679" t="s">
        <v>92</v>
      </c>
      <c r="C679" t="s">
        <v>275</v>
      </c>
      <c r="D679" t="s">
        <v>2338</v>
      </c>
      <c r="E679" t="s">
        <v>2328</v>
      </c>
      <c r="H679">
        <v>52.5</v>
      </c>
    </row>
    <row r="680" spans="1:8" x14ac:dyDescent="0.3">
      <c r="A680" t="s">
        <v>720</v>
      </c>
      <c r="B680" t="s">
        <v>92</v>
      </c>
      <c r="C680" t="s">
        <v>335</v>
      </c>
      <c r="D680" t="s">
        <v>2339</v>
      </c>
      <c r="E680" t="s">
        <v>2328</v>
      </c>
      <c r="H680">
        <v>837.62</v>
      </c>
    </row>
    <row r="681" spans="1:8" x14ac:dyDescent="0.3">
      <c r="A681" t="s">
        <v>720</v>
      </c>
      <c r="B681" t="s">
        <v>92</v>
      </c>
      <c r="C681" t="s">
        <v>276</v>
      </c>
      <c r="D681" t="s">
        <v>2340</v>
      </c>
      <c r="E681" t="s">
        <v>2328</v>
      </c>
      <c r="F681">
        <v>56.95</v>
      </c>
      <c r="H681">
        <v>1011.25</v>
      </c>
    </row>
    <row r="682" spans="1:8" x14ac:dyDescent="0.3">
      <c r="A682" t="s">
        <v>720</v>
      </c>
      <c r="B682" t="s">
        <v>92</v>
      </c>
      <c r="C682" t="s">
        <v>277</v>
      </c>
      <c r="D682" t="s">
        <v>2341</v>
      </c>
      <c r="E682" t="s">
        <v>2328</v>
      </c>
      <c r="G682">
        <v>0</v>
      </c>
    </row>
    <row r="683" spans="1:8" x14ac:dyDescent="0.3">
      <c r="A683" t="s">
        <v>720</v>
      </c>
      <c r="B683" t="s">
        <v>92</v>
      </c>
      <c r="C683" t="s">
        <v>302</v>
      </c>
      <c r="D683" t="s">
        <v>2342</v>
      </c>
      <c r="E683" t="s">
        <v>2328</v>
      </c>
      <c r="F683">
        <v>550.70000000000005</v>
      </c>
      <c r="G683">
        <v>910.07</v>
      </c>
      <c r="H683">
        <v>127.85</v>
      </c>
    </row>
    <row r="684" spans="1:8" x14ac:dyDescent="0.3">
      <c r="A684" t="s">
        <v>720</v>
      </c>
      <c r="B684" t="s">
        <v>92</v>
      </c>
      <c r="C684" t="s">
        <v>364</v>
      </c>
      <c r="D684" t="s">
        <v>2343</v>
      </c>
      <c r="E684" t="s">
        <v>2328</v>
      </c>
      <c r="F684">
        <v>347.8</v>
      </c>
      <c r="G684">
        <v>258.25</v>
      </c>
      <c r="H684">
        <v>207.85</v>
      </c>
    </row>
    <row r="685" spans="1:8" x14ac:dyDescent="0.3">
      <c r="A685" t="s">
        <v>720</v>
      </c>
      <c r="B685" t="s">
        <v>92</v>
      </c>
      <c r="C685" t="s">
        <v>360</v>
      </c>
      <c r="D685" t="s">
        <v>2344</v>
      </c>
      <c r="E685" t="s">
        <v>2328</v>
      </c>
      <c r="F685">
        <v>242.99</v>
      </c>
      <c r="G685">
        <v>324.68</v>
      </c>
      <c r="H685">
        <v>335.78</v>
      </c>
    </row>
    <row r="686" spans="1:8" x14ac:dyDescent="0.3">
      <c r="A686" t="s">
        <v>720</v>
      </c>
      <c r="B686" t="s">
        <v>92</v>
      </c>
      <c r="C686" t="s">
        <v>280</v>
      </c>
      <c r="D686" t="s">
        <v>2345</v>
      </c>
      <c r="E686" t="s">
        <v>2328</v>
      </c>
      <c r="G686">
        <v>51</v>
      </c>
    </row>
    <row r="687" spans="1:8" x14ac:dyDescent="0.3">
      <c r="A687" t="s">
        <v>720</v>
      </c>
      <c r="B687" t="s">
        <v>92</v>
      </c>
      <c r="C687" t="s">
        <v>16</v>
      </c>
      <c r="D687" t="s">
        <v>500</v>
      </c>
      <c r="E687" t="s">
        <v>2328</v>
      </c>
      <c r="F687">
        <v>0</v>
      </c>
      <c r="G687">
        <v>0</v>
      </c>
      <c r="H687">
        <v>0</v>
      </c>
    </row>
    <row r="688" spans="1:8" x14ac:dyDescent="0.3">
      <c r="A688" t="s">
        <v>720</v>
      </c>
      <c r="B688" t="s">
        <v>92</v>
      </c>
      <c r="C688" t="s">
        <v>361</v>
      </c>
      <c r="D688" t="s">
        <v>2346</v>
      </c>
      <c r="E688" t="s">
        <v>2347</v>
      </c>
      <c r="F688">
        <v>0.16</v>
      </c>
    </row>
    <row r="689" spans="1:8" x14ac:dyDescent="0.3">
      <c r="A689" t="s">
        <v>720</v>
      </c>
      <c r="B689" t="s">
        <v>92</v>
      </c>
      <c r="C689" t="s">
        <v>222</v>
      </c>
      <c r="D689" t="s">
        <v>2348</v>
      </c>
      <c r="E689" t="s">
        <v>2347</v>
      </c>
      <c r="F689">
        <v>159.84</v>
      </c>
      <c r="G689">
        <v>143.88</v>
      </c>
      <c r="H689">
        <v>545.66</v>
      </c>
    </row>
    <row r="690" spans="1:8" x14ac:dyDescent="0.3">
      <c r="A690" t="s">
        <v>720</v>
      </c>
      <c r="B690" t="s">
        <v>92</v>
      </c>
      <c r="C690" t="s">
        <v>365</v>
      </c>
      <c r="D690" t="s">
        <v>2349</v>
      </c>
      <c r="E690" t="s">
        <v>2347</v>
      </c>
      <c r="G690">
        <v>121.78</v>
      </c>
    </row>
    <row r="691" spans="1:8" x14ac:dyDescent="0.3">
      <c r="A691" t="s">
        <v>720</v>
      </c>
      <c r="B691" t="s">
        <v>92</v>
      </c>
      <c r="C691" t="s">
        <v>366</v>
      </c>
      <c r="D691" t="s">
        <v>2350</v>
      </c>
      <c r="E691" t="s">
        <v>2347</v>
      </c>
      <c r="G691">
        <v>4057</v>
      </c>
    </row>
    <row r="692" spans="1:8" x14ac:dyDescent="0.3">
      <c r="A692" t="s">
        <v>720</v>
      </c>
      <c r="B692" t="s">
        <v>92</v>
      </c>
      <c r="C692" t="s">
        <v>18</v>
      </c>
      <c r="D692" t="s">
        <v>501</v>
      </c>
      <c r="E692" t="s">
        <v>2347</v>
      </c>
      <c r="F692">
        <v>0</v>
      </c>
      <c r="G692">
        <v>0</v>
      </c>
      <c r="H692">
        <v>0</v>
      </c>
    </row>
    <row r="693" spans="1:8" x14ac:dyDescent="0.3">
      <c r="A693" t="s">
        <v>720</v>
      </c>
      <c r="B693" t="s">
        <v>92</v>
      </c>
      <c r="C693" t="s">
        <v>54</v>
      </c>
      <c r="D693" t="s">
        <v>2351</v>
      </c>
      <c r="E693" t="s">
        <v>2347</v>
      </c>
      <c r="F693">
        <v>2688</v>
      </c>
      <c r="G693">
        <v>2772</v>
      </c>
      <c r="H693">
        <v>2541</v>
      </c>
    </row>
    <row r="694" spans="1:8" x14ac:dyDescent="0.3">
      <c r="A694" t="s">
        <v>720</v>
      </c>
      <c r="B694" t="s">
        <v>92</v>
      </c>
      <c r="C694" t="s">
        <v>337</v>
      </c>
      <c r="D694" t="s">
        <v>2352</v>
      </c>
      <c r="E694" t="s">
        <v>2347</v>
      </c>
      <c r="F694">
        <v>12.77</v>
      </c>
    </row>
    <row r="695" spans="1:8" x14ac:dyDescent="0.3">
      <c r="A695" t="s">
        <v>720</v>
      </c>
      <c r="B695" t="s">
        <v>92</v>
      </c>
      <c r="C695" t="s">
        <v>282</v>
      </c>
      <c r="D695" t="s">
        <v>2353</v>
      </c>
      <c r="E695" t="s">
        <v>2354</v>
      </c>
      <c r="F695">
        <v>830.55</v>
      </c>
      <c r="G695">
        <v>560.08000000000004</v>
      </c>
      <c r="H695">
        <v>515.9</v>
      </c>
    </row>
    <row r="696" spans="1:8" x14ac:dyDescent="0.3">
      <c r="A696" t="s">
        <v>720</v>
      </c>
      <c r="B696" t="s">
        <v>92</v>
      </c>
      <c r="C696" t="s">
        <v>284</v>
      </c>
      <c r="D696" t="s">
        <v>2355</v>
      </c>
      <c r="E696" t="s">
        <v>2354</v>
      </c>
      <c r="G696">
        <v>112.21</v>
      </c>
    </row>
    <row r="697" spans="1:8" x14ac:dyDescent="0.3">
      <c r="A697" t="s">
        <v>720</v>
      </c>
      <c r="B697" t="s">
        <v>92</v>
      </c>
      <c r="C697" t="s">
        <v>289</v>
      </c>
      <c r="D697" t="s">
        <v>2356</v>
      </c>
      <c r="E697" t="s">
        <v>2354</v>
      </c>
      <c r="G697">
        <v>396.66</v>
      </c>
    </row>
    <row r="698" spans="1:8" x14ac:dyDescent="0.3">
      <c r="A698" t="s">
        <v>720</v>
      </c>
      <c r="B698" t="s">
        <v>92</v>
      </c>
      <c r="C698" t="s">
        <v>376</v>
      </c>
      <c r="D698" t="s">
        <v>2357</v>
      </c>
      <c r="E698" t="s">
        <v>2354</v>
      </c>
      <c r="G698">
        <v>232</v>
      </c>
    </row>
    <row r="699" spans="1:8" x14ac:dyDescent="0.3">
      <c r="A699" t="s">
        <v>720</v>
      </c>
      <c r="B699" t="s">
        <v>92</v>
      </c>
      <c r="C699" t="s">
        <v>291</v>
      </c>
      <c r="D699" t="s">
        <v>2358</v>
      </c>
      <c r="E699" t="s">
        <v>2354</v>
      </c>
      <c r="G699">
        <v>123.27</v>
      </c>
    </row>
    <row r="700" spans="1:8" x14ac:dyDescent="0.3">
      <c r="A700" t="s">
        <v>720</v>
      </c>
      <c r="B700" t="s">
        <v>92</v>
      </c>
      <c r="C700" t="s">
        <v>293</v>
      </c>
      <c r="D700" t="s">
        <v>2359</v>
      </c>
      <c r="E700" t="s">
        <v>2354</v>
      </c>
      <c r="F700">
        <v>771.07</v>
      </c>
      <c r="G700">
        <v>100.58</v>
      </c>
      <c r="H700">
        <v>1009.07</v>
      </c>
    </row>
    <row r="701" spans="1:8" x14ac:dyDescent="0.3">
      <c r="A701" t="s">
        <v>720</v>
      </c>
      <c r="B701" t="s">
        <v>92</v>
      </c>
      <c r="C701" t="s">
        <v>20</v>
      </c>
      <c r="D701" t="s">
        <v>502</v>
      </c>
      <c r="E701" t="s">
        <v>2354</v>
      </c>
      <c r="F701">
        <v>0</v>
      </c>
      <c r="G701">
        <v>0</v>
      </c>
      <c r="H701">
        <v>0</v>
      </c>
    </row>
    <row r="702" spans="1:8" x14ac:dyDescent="0.3">
      <c r="A702" t="s">
        <v>720</v>
      </c>
      <c r="B702" t="s">
        <v>92</v>
      </c>
      <c r="C702" t="s">
        <v>344</v>
      </c>
      <c r="D702" t="s">
        <v>2360</v>
      </c>
      <c r="E702" t="s">
        <v>2361</v>
      </c>
      <c r="F702">
        <v>296.60000000000002</v>
      </c>
    </row>
    <row r="703" spans="1:8" x14ac:dyDescent="0.3">
      <c r="A703" t="s">
        <v>720</v>
      </c>
      <c r="B703" t="s">
        <v>92</v>
      </c>
      <c r="C703" t="s">
        <v>346</v>
      </c>
      <c r="D703" t="s">
        <v>2362</v>
      </c>
      <c r="E703" t="s">
        <v>2361</v>
      </c>
      <c r="F703">
        <v>755.62</v>
      </c>
      <c r="G703">
        <v>189.28</v>
      </c>
      <c r="H703">
        <v>1503.41</v>
      </c>
    </row>
    <row r="704" spans="1:8" x14ac:dyDescent="0.3">
      <c r="A704" t="s">
        <v>720</v>
      </c>
      <c r="B704" t="s">
        <v>92</v>
      </c>
      <c r="C704" t="s">
        <v>295</v>
      </c>
      <c r="D704" t="s">
        <v>2363</v>
      </c>
      <c r="E704" t="s">
        <v>2364</v>
      </c>
      <c r="H704">
        <v>119.88</v>
      </c>
    </row>
    <row r="705" spans="1:8" x14ac:dyDescent="0.3">
      <c r="A705" t="s">
        <v>720</v>
      </c>
      <c r="B705" t="s">
        <v>92</v>
      </c>
      <c r="C705" t="s">
        <v>24</v>
      </c>
      <c r="D705" t="s">
        <v>2365</v>
      </c>
      <c r="E705" t="s">
        <v>2364</v>
      </c>
      <c r="G705">
        <v>170.5</v>
      </c>
    </row>
    <row r="706" spans="1:8" x14ac:dyDescent="0.3">
      <c r="A706" t="s">
        <v>720</v>
      </c>
      <c r="B706" t="s">
        <v>92</v>
      </c>
      <c r="C706" t="s">
        <v>324</v>
      </c>
      <c r="D706" t="s">
        <v>2366</v>
      </c>
      <c r="E706" t="s">
        <v>2364</v>
      </c>
      <c r="F706">
        <v>93.99</v>
      </c>
    </row>
    <row r="707" spans="1:8" x14ac:dyDescent="0.3">
      <c r="A707" t="s">
        <v>720</v>
      </c>
      <c r="B707" t="s">
        <v>92</v>
      </c>
      <c r="C707" t="s">
        <v>28</v>
      </c>
      <c r="D707" t="s">
        <v>2367</v>
      </c>
      <c r="E707" t="s">
        <v>2364</v>
      </c>
      <c r="F707">
        <v>0</v>
      </c>
      <c r="G707">
        <v>0</v>
      </c>
      <c r="H707">
        <v>0</v>
      </c>
    </row>
    <row r="708" spans="1:8" x14ac:dyDescent="0.3">
      <c r="A708" t="s">
        <v>720</v>
      </c>
      <c r="B708" t="s">
        <v>96</v>
      </c>
      <c r="C708" t="s">
        <v>379</v>
      </c>
      <c r="D708" t="s">
        <v>2371</v>
      </c>
      <c r="E708" t="s">
        <v>2372</v>
      </c>
      <c r="F708">
        <v>0</v>
      </c>
    </row>
    <row r="709" spans="1:8" x14ac:dyDescent="0.3">
      <c r="A709" t="s">
        <v>720</v>
      </c>
      <c r="B709" t="s">
        <v>96</v>
      </c>
      <c r="C709" t="s">
        <v>270</v>
      </c>
      <c r="D709" t="s">
        <v>2373</v>
      </c>
      <c r="E709" t="s">
        <v>2372</v>
      </c>
      <c r="F709">
        <v>98</v>
      </c>
      <c r="H709">
        <v>14.04</v>
      </c>
    </row>
    <row r="710" spans="1:8" x14ac:dyDescent="0.3">
      <c r="A710" t="s">
        <v>720</v>
      </c>
      <c r="B710" t="s">
        <v>96</v>
      </c>
      <c r="C710" t="s">
        <v>272</v>
      </c>
      <c r="D710" t="s">
        <v>2374</v>
      </c>
      <c r="E710" t="s">
        <v>2375</v>
      </c>
      <c r="F710">
        <v>172.28</v>
      </c>
      <c r="H710">
        <v>310</v>
      </c>
    </row>
    <row r="711" spans="1:8" x14ac:dyDescent="0.3">
      <c r="A711" t="s">
        <v>720</v>
      </c>
      <c r="B711" t="s">
        <v>96</v>
      </c>
      <c r="C711" t="s">
        <v>273</v>
      </c>
      <c r="D711" t="s">
        <v>2376</v>
      </c>
      <c r="E711" t="s">
        <v>2375</v>
      </c>
      <c r="G711">
        <v>483.99</v>
      </c>
      <c r="H711">
        <v>499.46</v>
      </c>
    </row>
    <row r="712" spans="1:8" x14ac:dyDescent="0.3">
      <c r="A712" t="s">
        <v>720</v>
      </c>
      <c r="B712" t="s">
        <v>96</v>
      </c>
      <c r="C712" t="s">
        <v>184</v>
      </c>
      <c r="D712" t="s">
        <v>2377</v>
      </c>
      <c r="E712" t="s">
        <v>2375</v>
      </c>
      <c r="F712">
        <v>282.05</v>
      </c>
      <c r="G712">
        <v>524.11</v>
      </c>
      <c r="H712">
        <v>246.05</v>
      </c>
    </row>
    <row r="713" spans="1:8" x14ac:dyDescent="0.3">
      <c r="A713" t="s">
        <v>720</v>
      </c>
      <c r="B713" t="s">
        <v>96</v>
      </c>
      <c r="C713" t="s">
        <v>275</v>
      </c>
      <c r="D713" t="s">
        <v>2378</v>
      </c>
      <c r="E713" t="s">
        <v>2375</v>
      </c>
      <c r="F713">
        <v>39.729999999999997</v>
      </c>
      <c r="G713">
        <v>9.35</v>
      </c>
      <c r="H713">
        <v>458.24</v>
      </c>
    </row>
    <row r="714" spans="1:8" x14ac:dyDescent="0.3">
      <c r="A714" t="s">
        <v>720</v>
      </c>
      <c r="B714" t="s">
        <v>96</v>
      </c>
      <c r="C714" t="s">
        <v>276</v>
      </c>
      <c r="D714" t="s">
        <v>2379</v>
      </c>
      <c r="E714" t="s">
        <v>2375</v>
      </c>
      <c r="H714">
        <v>2567.4</v>
      </c>
    </row>
    <row r="715" spans="1:8" x14ac:dyDescent="0.3">
      <c r="A715" t="s">
        <v>720</v>
      </c>
      <c r="B715" t="s">
        <v>96</v>
      </c>
      <c r="C715" t="s">
        <v>310</v>
      </c>
      <c r="D715" t="s">
        <v>2380</v>
      </c>
      <c r="E715" t="s">
        <v>2375</v>
      </c>
      <c r="G715">
        <v>259</v>
      </c>
      <c r="H715">
        <v>358.88</v>
      </c>
    </row>
    <row r="716" spans="1:8" x14ac:dyDescent="0.3">
      <c r="A716" t="s">
        <v>720</v>
      </c>
      <c r="B716" t="s">
        <v>96</v>
      </c>
      <c r="C716" t="s">
        <v>277</v>
      </c>
      <c r="D716" t="s">
        <v>2381</v>
      </c>
      <c r="E716" t="s">
        <v>2375</v>
      </c>
      <c r="F716">
        <v>-0.01</v>
      </c>
      <c r="G716">
        <v>0</v>
      </c>
      <c r="H716">
        <v>47.94</v>
      </c>
    </row>
    <row r="717" spans="1:8" x14ac:dyDescent="0.3">
      <c r="A717" t="s">
        <v>720</v>
      </c>
      <c r="B717" t="s">
        <v>96</v>
      </c>
      <c r="C717" t="s">
        <v>300</v>
      </c>
      <c r="D717" t="s">
        <v>2382</v>
      </c>
      <c r="E717" t="s">
        <v>2375</v>
      </c>
      <c r="G717">
        <v>273.5</v>
      </c>
    </row>
    <row r="718" spans="1:8" x14ac:dyDescent="0.3">
      <c r="A718" t="s">
        <v>720</v>
      </c>
      <c r="B718" t="s">
        <v>96</v>
      </c>
      <c r="C718" t="s">
        <v>302</v>
      </c>
      <c r="D718" t="s">
        <v>2383</v>
      </c>
      <c r="E718" t="s">
        <v>2375</v>
      </c>
      <c r="F718">
        <v>747.06</v>
      </c>
      <c r="G718">
        <v>445.61</v>
      </c>
      <c r="H718">
        <v>253.66</v>
      </c>
    </row>
    <row r="719" spans="1:8" x14ac:dyDescent="0.3">
      <c r="A719" t="s">
        <v>720</v>
      </c>
      <c r="B719" t="s">
        <v>96</v>
      </c>
      <c r="C719" t="s">
        <v>364</v>
      </c>
      <c r="D719" t="s">
        <v>2384</v>
      </c>
      <c r="E719" t="s">
        <v>2375</v>
      </c>
      <c r="F719">
        <v>250.78</v>
      </c>
      <c r="G719">
        <v>389.98</v>
      </c>
      <c r="H719">
        <v>163.80000000000001</v>
      </c>
    </row>
    <row r="720" spans="1:8" x14ac:dyDescent="0.3">
      <c r="A720" t="s">
        <v>720</v>
      </c>
      <c r="B720" t="s">
        <v>96</v>
      </c>
      <c r="C720" t="s">
        <v>360</v>
      </c>
      <c r="D720" t="s">
        <v>2385</v>
      </c>
      <c r="E720" t="s">
        <v>2375</v>
      </c>
      <c r="F720">
        <v>1750.04</v>
      </c>
      <c r="G720">
        <v>731.86</v>
      </c>
      <c r="H720">
        <v>263.76</v>
      </c>
    </row>
    <row r="721" spans="1:8" x14ac:dyDescent="0.3">
      <c r="A721" t="s">
        <v>720</v>
      </c>
      <c r="B721" t="s">
        <v>96</v>
      </c>
      <c r="C721" t="s">
        <v>16</v>
      </c>
      <c r="D721" t="s">
        <v>505</v>
      </c>
      <c r="E721" t="s">
        <v>2375</v>
      </c>
      <c r="F721">
        <v>0</v>
      </c>
      <c r="G721">
        <v>0</v>
      </c>
      <c r="H721">
        <v>0</v>
      </c>
    </row>
    <row r="722" spans="1:8" x14ac:dyDescent="0.3">
      <c r="A722" t="s">
        <v>720</v>
      </c>
      <c r="B722" t="s">
        <v>96</v>
      </c>
      <c r="C722" t="s">
        <v>361</v>
      </c>
      <c r="D722" t="s">
        <v>2386</v>
      </c>
      <c r="E722" t="s">
        <v>2387</v>
      </c>
      <c r="F722">
        <v>0.48</v>
      </c>
    </row>
    <row r="723" spans="1:8" x14ac:dyDescent="0.3">
      <c r="A723" t="s">
        <v>720</v>
      </c>
      <c r="B723" t="s">
        <v>96</v>
      </c>
      <c r="C723" t="s">
        <v>222</v>
      </c>
      <c r="D723" t="s">
        <v>2388</v>
      </c>
      <c r="E723" t="s">
        <v>2387</v>
      </c>
      <c r="F723">
        <v>35.549999999999997</v>
      </c>
      <c r="G723">
        <v>16.64</v>
      </c>
      <c r="H723">
        <v>0.5</v>
      </c>
    </row>
    <row r="724" spans="1:8" x14ac:dyDescent="0.3">
      <c r="A724" t="s">
        <v>720</v>
      </c>
      <c r="B724" t="s">
        <v>96</v>
      </c>
      <c r="C724" t="s">
        <v>18</v>
      </c>
      <c r="D724" t="s">
        <v>506</v>
      </c>
      <c r="E724" t="s">
        <v>2387</v>
      </c>
      <c r="F724">
        <v>0</v>
      </c>
      <c r="G724">
        <v>0</v>
      </c>
      <c r="H724">
        <v>0</v>
      </c>
    </row>
    <row r="725" spans="1:8" x14ac:dyDescent="0.3">
      <c r="A725" t="s">
        <v>720</v>
      </c>
      <c r="B725" t="s">
        <v>96</v>
      </c>
      <c r="C725" t="s">
        <v>54</v>
      </c>
      <c r="D725" t="s">
        <v>2389</v>
      </c>
      <c r="E725" t="s">
        <v>2387</v>
      </c>
      <c r="F725">
        <v>3072</v>
      </c>
      <c r="G725">
        <v>2772</v>
      </c>
      <c r="H725">
        <v>2811</v>
      </c>
    </row>
    <row r="726" spans="1:8" x14ac:dyDescent="0.3">
      <c r="A726" t="s">
        <v>720</v>
      </c>
      <c r="B726" t="s">
        <v>96</v>
      </c>
      <c r="C726" t="s">
        <v>337</v>
      </c>
      <c r="D726" t="s">
        <v>2390</v>
      </c>
      <c r="E726" t="s">
        <v>2387</v>
      </c>
      <c r="F726">
        <v>2.76</v>
      </c>
    </row>
    <row r="727" spans="1:8" x14ac:dyDescent="0.3">
      <c r="A727" t="s">
        <v>720</v>
      </c>
      <c r="B727" t="s">
        <v>96</v>
      </c>
      <c r="C727" t="s">
        <v>282</v>
      </c>
      <c r="D727" t="s">
        <v>2391</v>
      </c>
      <c r="E727" t="s">
        <v>2392</v>
      </c>
      <c r="F727">
        <v>50.32</v>
      </c>
    </row>
    <row r="728" spans="1:8" x14ac:dyDescent="0.3">
      <c r="A728" t="s">
        <v>720</v>
      </c>
      <c r="B728" t="s">
        <v>96</v>
      </c>
      <c r="C728" t="s">
        <v>286</v>
      </c>
      <c r="D728" t="s">
        <v>2393</v>
      </c>
      <c r="E728" t="s">
        <v>2392</v>
      </c>
      <c r="F728">
        <v>0</v>
      </c>
    </row>
    <row r="729" spans="1:8" x14ac:dyDescent="0.3">
      <c r="A729" t="s">
        <v>720</v>
      </c>
      <c r="B729" t="s">
        <v>96</v>
      </c>
      <c r="C729" t="s">
        <v>287</v>
      </c>
      <c r="D729" t="s">
        <v>2394</v>
      </c>
      <c r="E729" t="s">
        <v>2392</v>
      </c>
      <c r="F729">
        <v>126.21</v>
      </c>
    </row>
    <row r="730" spans="1:8" x14ac:dyDescent="0.3">
      <c r="A730" t="s">
        <v>720</v>
      </c>
      <c r="B730" t="s">
        <v>96</v>
      </c>
      <c r="C730" t="s">
        <v>293</v>
      </c>
      <c r="D730" t="s">
        <v>2395</v>
      </c>
      <c r="E730" t="s">
        <v>2392</v>
      </c>
      <c r="F730">
        <v>103.5</v>
      </c>
    </row>
    <row r="731" spans="1:8" x14ac:dyDescent="0.3">
      <c r="A731" t="s">
        <v>720</v>
      </c>
      <c r="B731" t="s">
        <v>96</v>
      </c>
      <c r="C731" t="s">
        <v>20</v>
      </c>
      <c r="D731" t="s">
        <v>507</v>
      </c>
      <c r="E731" t="s">
        <v>2392</v>
      </c>
      <c r="F731">
        <v>0</v>
      </c>
      <c r="G731">
        <v>0</v>
      </c>
      <c r="H731">
        <v>0</v>
      </c>
    </row>
    <row r="732" spans="1:8" x14ac:dyDescent="0.3">
      <c r="A732" t="s">
        <v>720</v>
      </c>
      <c r="B732" t="s">
        <v>96</v>
      </c>
      <c r="C732" t="s">
        <v>346</v>
      </c>
      <c r="D732" t="s">
        <v>2396</v>
      </c>
      <c r="E732" t="s">
        <v>2397</v>
      </c>
      <c r="H732">
        <v>99.9</v>
      </c>
    </row>
    <row r="733" spans="1:8" x14ac:dyDescent="0.3">
      <c r="A733" t="s">
        <v>720</v>
      </c>
      <c r="B733" t="s">
        <v>96</v>
      </c>
      <c r="C733" t="s">
        <v>158</v>
      </c>
      <c r="D733" t="s">
        <v>2398</v>
      </c>
      <c r="E733" t="s">
        <v>2399</v>
      </c>
      <c r="F733">
        <v>75</v>
      </c>
      <c r="H733">
        <v>75</v>
      </c>
    </row>
    <row r="734" spans="1:8" x14ac:dyDescent="0.3">
      <c r="A734" t="s">
        <v>720</v>
      </c>
      <c r="B734" t="s">
        <v>96</v>
      </c>
      <c r="C734" t="s">
        <v>295</v>
      </c>
      <c r="D734" t="s">
        <v>2400</v>
      </c>
      <c r="E734" t="s">
        <v>2399</v>
      </c>
      <c r="F734">
        <v>14.75</v>
      </c>
      <c r="G734">
        <v>412.97</v>
      </c>
      <c r="H734">
        <v>255.99</v>
      </c>
    </row>
    <row r="735" spans="1:8" x14ac:dyDescent="0.3">
      <c r="A735" t="s">
        <v>720</v>
      </c>
      <c r="B735" t="s">
        <v>96</v>
      </c>
      <c r="C735" t="s">
        <v>296</v>
      </c>
      <c r="D735" t="s">
        <v>2401</v>
      </c>
      <c r="E735" t="s">
        <v>2399</v>
      </c>
      <c r="F735">
        <v>89.55</v>
      </c>
    </row>
    <row r="736" spans="1:8" x14ac:dyDescent="0.3">
      <c r="A736" t="s">
        <v>720</v>
      </c>
      <c r="B736" t="s">
        <v>96</v>
      </c>
      <c r="C736" t="s">
        <v>298</v>
      </c>
      <c r="D736" t="s">
        <v>2402</v>
      </c>
      <c r="E736" t="s">
        <v>2399</v>
      </c>
      <c r="F736">
        <v>23.79</v>
      </c>
      <c r="H736">
        <v>70</v>
      </c>
    </row>
    <row r="737" spans="1:8" x14ac:dyDescent="0.3">
      <c r="A737" t="s">
        <v>720</v>
      </c>
      <c r="B737" t="s">
        <v>96</v>
      </c>
      <c r="C737" t="s">
        <v>324</v>
      </c>
      <c r="D737" t="s">
        <v>2403</v>
      </c>
      <c r="E737" t="s">
        <v>2399</v>
      </c>
      <c r="F737">
        <v>259</v>
      </c>
      <c r="H737">
        <v>160</v>
      </c>
    </row>
    <row r="738" spans="1:8" x14ac:dyDescent="0.3">
      <c r="A738" t="s">
        <v>720</v>
      </c>
      <c r="B738" t="s">
        <v>96</v>
      </c>
      <c r="C738" t="s">
        <v>28</v>
      </c>
      <c r="D738" t="s">
        <v>2404</v>
      </c>
      <c r="E738" t="s">
        <v>2399</v>
      </c>
      <c r="H738">
        <v>0</v>
      </c>
    </row>
    <row r="739" spans="1:8" x14ac:dyDescent="0.3">
      <c r="A739" t="s">
        <v>720</v>
      </c>
      <c r="B739" t="s">
        <v>96</v>
      </c>
      <c r="C739" t="s">
        <v>380</v>
      </c>
      <c r="D739" t="s">
        <v>2405</v>
      </c>
      <c r="E739" t="s">
        <v>2406</v>
      </c>
      <c r="F739">
        <v>0</v>
      </c>
    </row>
    <row r="740" spans="1:8" x14ac:dyDescent="0.3">
      <c r="A740" t="s">
        <v>720</v>
      </c>
      <c r="B740" t="s">
        <v>102</v>
      </c>
      <c r="C740" t="s">
        <v>154</v>
      </c>
      <c r="D740" t="s">
        <v>2418</v>
      </c>
      <c r="E740" t="s">
        <v>2419</v>
      </c>
      <c r="F740">
        <v>991.5</v>
      </c>
      <c r="G740">
        <v>2181.3000000000002</v>
      </c>
      <c r="H740">
        <v>1454.2</v>
      </c>
    </row>
    <row r="741" spans="1:8" x14ac:dyDescent="0.3">
      <c r="A741" t="s">
        <v>720</v>
      </c>
      <c r="B741" t="s">
        <v>102</v>
      </c>
      <c r="C741" t="s">
        <v>320</v>
      </c>
      <c r="D741" t="s">
        <v>2420</v>
      </c>
      <c r="E741" t="s">
        <v>2419</v>
      </c>
      <c r="G741">
        <v>1350</v>
      </c>
      <c r="H741">
        <v>200</v>
      </c>
    </row>
    <row r="742" spans="1:8" x14ac:dyDescent="0.3">
      <c r="A742" t="s">
        <v>720</v>
      </c>
      <c r="B742" t="s">
        <v>102</v>
      </c>
      <c r="C742" t="s">
        <v>301</v>
      </c>
      <c r="D742" t="s">
        <v>2421</v>
      </c>
      <c r="E742" t="s">
        <v>2419</v>
      </c>
      <c r="F742">
        <v>27.25</v>
      </c>
    </row>
    <row r="743" spans="1:8" x14ac:dyDescent="0.3">
      <c r="A743" t="s">
        <v>720</v>
      </c>
      <c r="B743" t="s">
        <v>102</v>
      </c>
      <c r="C743" t="s">
        <v>270</v>
      </c>
      <c r="D743" t="s">
        <v>2422</v>
      </c>
      <c r="E743" t="s">
        <v>2419</v>
      </c>
      <c r="F743">
        <v>21</v>
      </c>
    </row>
    <row r="744" spans="1:8" x14ac:dyDescent="0.3">
      <c r="A744" t="s">
        <v>720</v>
      </c>
      <c r="B744" t="s">
        <v>102</v>
      </c>
      <c r="C744" t="s">
        <v>11</v>
      </c>
      <c r="D744" t="s">
        <v>509</v>
      </c>
      <c r="E744" t="s">
        <v>2419</v>
      </c>
      <c r="F744">
        <v>1587</v>
      </c>
      <c r="G744">
        <v>0</v>
      </c>
      <c r="H744">
        <v>0</v>
      </c>
    </row>
    <row r="745" spans="1:8" x14ac:dyDescent="0.3">
      <c r="A745" t="s">
        <v>720</v>
      </c>
      <c r="B745" t="s">
        <v>102</v>
      </c>
      <c r="C745" t="s">
        <v>272</v>
      </c>
      <c r="D745" t="s">
        <v>2423</v>
      </c>
      <c r="E745" t="s">
        <v>2424</v>
      </c>
      <c r="H745">
        <v>250</v>
      </c>
    </row>
    <row r="746" spans="1:8" x14ac:dyDescent="0.3">
      <c r="A746" t="s">
        <v>720</v>
      </c>
      <c r="B746" t="s">
        <v>102</v>
      </c>
      <c r="C746" t="s">
        <v>273</v>
      </c>
      <c r="D746" t="s">
        <v>2425</v>
      </c>
      <c r="E746" t="s">
        <v>2424</v>
      </c>
      <c r="F746">
        <v>33.94</v>
      </c>
      <c r="G746">
        <v>10.81</v>
      </c>
    </row>
    <row r="747" spans="1:8" x14ac:dyDescent="0.3">
      <c r="A747" t="s">
        <v>720</v>
      </c>
      <c r="B747" t="s">
        <v>102</v>
      </c>
      <c r="C747" t="s">
        <v>275</v>
      </c>
      <c r="D747" t="s">
        <v>2426</v>
      </c>
      <c r="E747" t="s">
        <v>2424</v>
      </c>
      <c r="H747">
        <v>197.2</v>
      </c>
    </row>
    <row r="748" spans="1:8" x14ac:dyDescent="0.3">
      <c r="A748" t="s">
        <v>720</v>
      </c>
      <c r="B748" t="s">
        <v>102</v>
      </c>
      <c r="C748" t="s">
        <v>276</v>
      </c>
      <c r="D748" t="s">
        <v>2427</v>
      </c>
      <c r="E748" t="s">
        <v>2424</v>
      </c>
      <c r="H748">
        <v>250.79</v>
      </c>
    </row>
    <row r="749" spans="1:8" x14ac:dyDescent="0.3">
      <c r="A749" t="s">
        <v>720</v>
      </c>
      <c r="B749" t="s">
        <v>102</v>
      </c>
      <c r="C749" t="s">
        <v>364</v>
      </c>
      <c r="D749" t="s">
        <v>2428</v>
      </c>
      <c r="E749" t="s">
        <v>2424</v>
      </c>
      <c r="H749">
        <v>262.5</v>
      </c>
    </row>
    <row r="750" spans="1:8" x14ac:dyDescent="0.3">
      <c r="A750" t="s">
        <v>720</v>
      </c>
      <c r="B750" t="s">
        <v>102</v>
      </c>
      <c r="C750" t="s">
        <v>360</v>
      </c>
      <c r="D750" t="s">
        <v>2429</v>
      </c>
      <c r="E750" t="s">
        <v>2424</v>
      </c>
      <c r="F750">
        <v>1598.08</v>
      </c>
      <c r="G750">
        <v>916.81</v>
      </c>
      <c r="H750">
        <v>601.84</v>
      </c>
    </row>
    <row r="751" spans="1:8" x14ac:dyDescent="0.3">
      <c r="A751" t="s">
        <v>720</v>
      </c>
      <c r="B751" t="s">
        <v>102</v>
      </c>
      <c r="C751" t="s">
        <v>16</v>
      </c>
      <c r="D751" t="s">
        <v>510</v>
      </c>
      <c r="E751" t="s">
        <v>2424</v>
      </c>
      <c r="F751">
        <v>0</v>
      </c>
      <c r="G751">
        <v>0</v>
      </c>
      <c r="H751">
        <v>0</v>
      </c>
    </row>
    <row r="752" spans="1:8" x14ac:dyDescent="0.3">
      <c r="A752" t="s">
        <v>720</v>
      </c>
      <c r="B752" t="s">
        <v>102</v>
      </c>
      <c r="C752" t="s">
        <v>222</v>
      </c>
      <c r="D752" t="s">
        <v>2430</v>
      </c>
      <c r="E752" t="s">
        <v>2431</v>
      </c>
      <c r="F752">
        <v>155.6</v>
      </c>
      <c r="G752">
        <v>76.62</v>
      </c>
      <c r="H752">
        <v>96.49</v>
      </c>
    </row>
    <row r="753" spans="1:8" x14ac:dyDescent="0.3">
      <c r="A753" t="s">
        <v>720</v>
      </c>
      <c r="B753" t="s">
        <v>102</v>
      </c>
      <c r="C753" t="s">
        <v>303</v>
      </c>
      <c r="D753" t="s">
        <v>2432</v>
      </c>
      <c r="E753" t="s">
        <v>2431</v>
      </c>
      <c r="G753">
        <v>300</v>
      </c>
    </row>
    <row r="754" spans="1:8" x14ac:dyDescent="0.3">
      <c r="A754" t="s">
        <v>720</v>
      </c>
      <c r="B754" t="s">
        <v>102</v>
      </c>
      <c r="C754" t="s">
        <v>18</v>
      </c>
      <c r="D754" t="s">
        <v>511</v>
      </c>
      <c r="E754" t="s">
        <v>2431</v>
      </c>
      <c r="F754">
        <v>0</v>
      </c>
      <c r="G754">
        <v>0</v>
      </c>
      <c r="H754">
        <v>0</v>
      </c>
    </row>
    <row r="755" spans="1:8" x14ac:dyDescent="0.3">
      <c r="A755" t="s">
        <v>720</v>
      </c>
      <c r="B755" t="s">
        <v>102</v>
      </c>
      <c r="C755" t="s">
        <v>54</v>
      </c>
      <c r="D755" t="s">
        <v>2433</v>
      </c>
      <c r="E755" t="s">
        <v>2431</v>
      </c>
      <c r="F755">
        <v>416</v>
      </c>
      <c r="G755">
        <v>396</v>
      </c>
      <c r="H755">
        <v>363</v>
      </c>
    </row>
    <row r="756" spans="1:8" x14ac:dyDescent="0.3">
      <c r="A756" t="s">
        <v>720</v>
      </c>
      <c r="B756" t="s">
        <v>102</v>
      </c>
      <c r="C756" t="s">
        <v>337</v>
      </c>
      <c r="D756" t="s">
        <v>2434</v>
      </c>
      <c r="E756" t="s">
        <v>2431</v>
      </c>
      <c r="F756">
        <v>9</v>
      </c>
    </row>
    <row r="757" spans="1:8" x14ac:dyDescent="0.3">
      <c r="A757" t="s">
        <v>720</v>
      </c>
      <c r="B757" t="s">
        <v>102</v>
      </c>
      <c r="C757" t="s">
        <v>281</v>
      </c>
      <c r="D757" t="s">
        <v>2435</v>
      </c>
      <c r="E757" t="s">
        <v>2436</v>
      </c>
      <c r="F757">
        <v>35.6</v>
      </c>
      <c r="G757">
        <v>68.12</v>
      </c>
      <c r="H757">
        <v>132.24</v>
      </c>
    </row>
    <row r="758" spans="1:8" x14ac:dyDescent="0.3">
      <c r="A758" t="s">
        <v>720</v>
      </c>
      <c r="B758" t="s">
        <v>102</v>
      </c>
      <c r="C758" t="s">
        <v>282</v>
      </c>
      <c r="D758" t="s">
        <v>2437</v>
      </c>
      <c r="E758" t="s">
        <v>2436</v>
      </c>
      <c r="F758">
        <v>908.46</v>
      </c>
      <c r="G758">
        <v>1084.03</v>
      </c>
      <c r="H758">
        <v>694.53</v>
      </c>
    </row>
    <row r="759" spans="1:8" x14ac:dyDescent="0.3">
      <c r="A759" t="s">
        <v>720</v>
      </c>
      <c r="B759" t="s">
        <v>102</v>
      </c>
      <c r="C759" t="s">
        <v>283</v>
      </c>
      <c r="D759" t="s">
        <v>2438</v>
      </c>
      <c r="E759" t="s">
        <v>2436</v>
      </c>
      <c r="F759">
        <v>18</v>
      </c>
      <c r="G759">
        <v>18</v>
      </c>
    </row>
    <row r="760" spans="1:8" x14ac:dyDescent="0.3">
      <c r="A760" t="s">
        <v>720</v>
      </c>
      <c r="B760" t="s">
        <v>102</v>
      </c>
      <c r="C760" t="s">
        <v>284</v>
      </c>
      <c r="D760" t="s">
        <v>2439</v>
      </c>
      <c r="E760" t="s">
        <v>2436</v>
      </c>
      <c r="F760">
        <v>101.51</v>
      </c>
      <c r="G760">
        <v>313.08999999999997</v>
      </c>
      <c r="H760">
        <v>112.21</v>
      </c>
    </row>
    <row r="761" spans="1:8" x14ac:dyDescent="0.3">
      <c r="A761" t="s">
        <v>720</v>
      </c>
      <c r="B761" t="s">
        <v>102</v>
      </c>
      <c r="C761" t="s">
        <v>286</v>
      </c>
      <c r="D761" t="s">
        <v>2440</v>
      </c>
      <c r="E761" t="s">
        <v>2436</v>
      </c>
      <c r="F761">
        <v>45.11</v>
      </c>
    </row>
    <row r="762" spans="1:8" x14ac:dyDescent="0.3">
      <c r="A762" t="s">
        <v>720</v>
      </c>
      <c r="B762" t="s">
        <v>102</v>
      </c>
      <c r="C762" t="s">
        <v>289</v>
      </c>
      <c r="D762" t="s">
        <v>2441</v>
      </c>
      <c r="E762" t="s">
        <v>2436</v>
      </c>
      <c r="G762">
        <v>213.22</v>
      </c>
    </row>
    <row r="763" spans="1:8" x14ac:dyDescent="0.3">
      <c r="A763" t="s">
        <v>720</v>
      </c>
      <c r="B763" t="s">
        <v>102</v>
      </c>
      <c r="C763" t="s">
        <v>321</v>
      </c>
      <c r="D763" t="s">
        <v>2442</v>
      </c>
      <c r="E763" t="s">
        <v>2436</v>
      </c>
      <c r="G763">
        <v>191.59</v>
      </c>
    </row>
    <row r="764" spans="1:8" x14ac:dyDescent="0.3">
      <c r="A764" t="s">
        <v>720</v>
      </c>
      <c r="B764" t="s">
        <v>102</v>
      </c>
      <c r="C764" t="s">
        <v>20</v>
      </c>
      <c r="D764" t="s">
        <v>512</v>
      </c>
      <c r="E764" t="s">
        <v>2436</v>
      </c>
      <c r="F764">
        <v>0</v>
      </c>
      <c r="G764">
        <v>0</v>
      </c>
      <c r="H764">
        <v>0</v>
      </c>
    </row>
    <row r="765" spans="1:8" x14ac:dyDescent="0.3">
      <c r="A765" t="s">
        <v>720</v>
      </c>
      <c r="B765" t="s">
        <v>102</v>
      </c>
      <c r="C765" t="s">
        <v>346</v>
      </c>
      <c r="D765" t="s">
        <v>2443</v>
      </c>
      <c r="E765" t="s">
        <v>2444</v>
      </c>
      <c r="H765">
        <v>92.87</v>
      </c>
    </row>
    <row r="766" spans="1:8" x14ac:dyDescent="0.3">
      <c r="A766" t="s">
        <v>720</v>
      </c>
      <c r="B766" t="s">
        <v>102</v>
      </c>
      <c r="C766" t="s">
        <v>295</v>
      </c>
      <c r="D766" t="s">
        <v>2445</v>
      </c>
      <c r="E766" t="s">
        <v>2446</v>
      </c>
      <c r="F766">
        <v>20</v>
      </c>
      <c r="G766">
        <v>60</v>
      </c>
    </row>
    <row r="767" spans="1:8" x14ac:dyDescent="0.3">
      <c r="A767" t="s">
        <v>720</v>
      </c>
      <c r="B767" t="s">
        <v>102</v>
      </c>
      <c r="C767" t="s">
        <v>296</v>
      </c>
      <c r="D767" t="s">
        <v>2447</v>
      </c>
      <c r="E767" t="s">
        <v>2446</v>
      </c>
      <c r="F767">
        <v>758</v>
      </c>
    </row>
    <row r="768" spans="1:8" x14ac:dyDescent="0.3">
      <c r="A768" t="s">
        <v>720</v>
      </c>
      <c r="B768" t="s">
        <v>102</v>
      </c>
      <c r="C768" t="s">
        <v>324</v>
      </c>
      <c r="D768" t="s">
        <v>2448</v>
      </c>
      <c r="E768" t="s">
        <v>2446</v>
      </c>
      <c r="F768">
        <v>30</v>
      </c>
    </row>
    <row r="769" spans="1:8" x14ac:dyDescent="0.3">
      <c r="A769" t="s">
        <v>720</v>
      </c>
      <c r="B769" t="s">
        <v>102</v>
      </c>
      <c r="C769" t="s">
        <v>28</v>
      </c>
      <c r="D769" t="s">
        <v>513</v>
      </c>
      <c r="E769" t="s">
        <v>2446</v>
      </c>
      <c r="F769">
        <v>0</v>
      </c>
      <c r="G769">
        <v>0</v>
      </c>
      <c r="H769">
        <v>0</v>
      </c>
    </row>
    <row r="770" spans="1:8" x14ac:dyDescent="0.3">
      <c r="A770" t="s">
        <v>720</v>
      </c>
      <c r="B770" t="s">
        <v>116</v>
      </c>
      <c r="C770" t="s">
        <v>272</v>
      </c>
      <c r="D770" t="s">
        <v>2459</v>
      </c>
      <c r="E770" t="s">
        <v>2460</v>
      </c>
      <c r="F770">
        <v>135.19999999999999</v>
      </c>
    </row>
    <row r="771" spans="1:8" x14ac:dyDescent="0.3">
      <c r="A771" t="s">
        <v>720</v>
      </c>
      <c r="B771" t="s">
        <v>116</v>
      </c>
      <c r="C771" t="s">
        <v>360</v>
      </c>
      <c r="D771" t="s">
        <v>2461</v>
      </c>
      <c r="E771" t="s">
        <v>2460</v>
      </c>
      <c r="G771">
        <v>30.1</v>
      </c>
      <c r="H771">
        <v>161.94999999999999</v>
      </c>
    </row>
    <row r="772" spans="1:8" x14ac:dyDescent="0.3">
      <c r="A772" t="s">
        <v>720</v>
      </c>
      <c r="B772" t="s">
        <v>116</v>
      </c>
      <c r="C772" t="s">
        <v>16</v>
      </c>
      <c r="D772" t="s">
        <v>527</v>
      </c>
      <c r="E772" t="s">
        <v>2460</v>
      </c>
      <c r="F772">
        <v>0</v>
      </c>
      <c r="G772">
        <v>0</v>
      </c>
      <c r="H772">
        <v>0</v>
      </c>
    </row>
    <row r="773" spans="1:8" x14ac:dyDescent="0.3">
      <c r="A773" t="s">
        <v>720</v>
      </c>
      <c r="B773" t="s">
        <v>116</v>
      </c>
      <c r="C773" t="s">
        <v>281</v>
      </c>
      <c r="D773" t="s">
        <v>2462</v>
      </c>
      <c r="E773" t="s">
        <v>2463</v>
      </c>
      <c r="F773">
        <v>318.24</v>
      </c>
      <c r="G773">
        <v>63.730000000000004</v>
      </c>
      <c r="H773">
        <v>842.32</v>
      </c>
    </row>
    <row r="774" spans="1:8" x14ac:dyDescent="0.3">
      <c r="A774" t="s">
        <v>720</v>
      </c>
      <c r="B774" t="s">
        <v>116</v>
      </c>
      <c r="C774" t="s">
        <v>282</v>
      </c>
      <c r="D774" t="s">
        <v>2464</v>
      </c>
      <c r="E774" t="s">
        <v>2463</v>
      </c>
      <c r="F774">
        <v>138</v>
      </c>
      <c r="G774">
        <v>456.02000000000004</v>
      </c>
      <c r="H774">
        <v>534.02</v>
      </c>
    </row>
    <row r="775" spans="1:8" x14ac:dyDescent="0.3">
      <c r="A775" t="s">
        <v>720</v>
      </c>
      <c r="B775" t="s">
        <v>116</v>
      </c>
      <c r="C775" t="s">
        <v>284</v>
      </c>
      <c r="D775" t="s">
        <v>2465</v>
      </c>
      <c r="E775" t="s">
        <v>2463</v>
      </c>
      <c r="F775">
        <v>952.32</v>
      </c>
      <c r="G775">
        <v>323.55</v>
      </c>
      <c r="H775">
        <v>578.19000000000005</v>
      </c>
    </row>
    <row r="776" spans="1:8" x14ac:dyDescent="0.3">
      <c r="A776" t="s">
        <v>720</v>
      </c>
      <c r="B776" t="s">
        <v>116</v>
      </c>
      <c r="C776" t="s">
        <v>285</v>
      </c>
      <c r="D776" t="s">
        <v>2466</v>
      </c>
      <c r="E776" t="s">
        <v>2463</v>
      </c>
      <c r="F776">
        <v>697.26</v>
      </c>
      <c r="G776">
        <v>0</v>
      </c>
      <c r="H776">
        <v>547.94000000000005</v>
      </c>
    </row>
    <row r="777" spans="1:8" x14ac:dyDescent="0.3">
      <c r="A777" t="s">
        <v>720</v>
      </c>
      <c r="B777" t="s">
        <v>116</v>
      </c>
      <c r="C777" t="s">
        <v>286</v>
      </c>
      <c r="D777" t="s">
        <v>2467</v>
      </c>
      <c r="E777" t="s">
        <v>2463</v>
      </c>
      <c r="F777">
        <v>5209.2</v>
      </c>
      <c r="G777">
        <v>2538.94</v>
      </c>
      <c r="H777">
        <v>4209.8</v>
      </c>
    </row>
    <row r="778" spans="1:8" x14ac:dyDescent="0.3">
      <c r="A778" t="s">
        <v>720</v>
      </c>
      <c r="B778" t="s">
        <v>116</v>
      </c>
      <c r="C778" t="s">
        <v>287</v>
      </c>
      <c r="D778" t="s">
        <v>2468</v>
      </c>
      <c r="E778" t="s">
        <v>2463</v>
      </c>
      <c r="F778">
        <v>2226.5100000000002</v>
      </c>
      <c r="G778">
        <v>2070.12</v>
      </c>
      <c r="H778">
        <v>5582.24</v>
      </c>
    </row>
    <row r="779" spans="1:8" x14ac:dyDescent="0.3">
      <c r="A779" t="s">
        <v>720</v>
      </c>
      <c r="B779" t="s">
        <v>116</v>
      </c>
      <c r="C779" t="s">
        <v>288</v>
      </c>
      <c r="D779" t="s">
        <v>2469</v>
      </c>
      <c r="E779" t="s">
        <v>2463</v>
      </c>
      <c r="F779">
        <v>-760</v>
      </c>
    </row>
    <row r="780" spans="1:8" x14ac:dyDescent="0.3">
      <c r="A780" t="s">
        <v>720</v>
      </c>
      <c r="B780" t="s">
        <v>116</v>
      </c>
      <c r="C780" t="s">
        <v>289</v>
      </c>
      <c r="D780" t="s">
        <v>2470</v>
      </c>
      <c r="E780" t="s">
        <v>2463</v>
      </c>
      <c r="F780">
        <v>4338.55</v>
      </c>
      <c r="G780">
        <v>4172.1500000000005</v>
      </c>
      <c r="H780">
        <v>5541.12</v>
      </c>
    </row>
    <row r="781" spans="1:8" x14ac:dyDescent="0.3">
      <c r="A781" t="s">
        <v>720</v>
      </c>
      <c r="B781" t="s">
        <v>116</v>
      </c>
      <c r="C781" t="s">
        <v>321</v>
      </c>
      <c r="D781" t="s">
        <v>2471</v>
      </c>
      <c r="E781" t="s">
        <v>2463</v>
      </c>
      <c r="F781">
        <v>627.08000000000004</v>
      </c>
      <c r="G781">
        <v>400.85999999999996</v>
      </c>
    </row>
    <row r="782" spans="1:8" x14ac:dyDescent="0.3">
      <c r="A782" t="s">
        <v>720</v>
      </c>
      <c r="B782" t="s">
        <v>116</v>
      </c>
      <c r="C782" t="s">
        <v>290</v>
      </c>
      <c r="D782" t="s">
        <v>2472</v>
      </c>
      <c r="E782" t="s">
        <v>2463</v>
      </c>
      <c r="G782">
        <v>2350</v>
      </c>
    </row>
    <row r="783" spans="1:8" x14ac:dyDescent="0.3">
      <c r="A783" t="s">
        <v>720</v>
      </c>
      <c r="B783" t="s">
        <v>116</v>
      </c>
      <c r="C783" t="s">
        <v>376</v>
      </c>
      <c r="D783" t="s">
        <v>2473</v>
      </c>
      <c r="E783" t="s">
        <v>2463</v>
      </c>
      <c r="G783">
        <v>4356</v>
      </c>
    </row>
    <row r="784" spans="1:8" x14ac:dyDescent="0.3">
      <c r="A784" t="s">
        <v>720</v>
      </c>
      <c r="B784" t="s">
        <v>116</v>
      </c>
      <c r="C784" t="s">
        <v>20</v>
      </c>
      <c r="D784" t="s">
        <v>528</v>
      </c>
      <c r="E784" t="s">
        <v>2463</v>
      </c>
      <c r="F784">
        <v>0</v>
      </c>
      <c r="G784">
        <v>0</v>
      </c>
      <c r="H784">
        <v>0</v>
      </c>
    </row>
    <row r="785" spans="1:8" x14ac:dyDescent="0.3">
      <c r="A785" t="s">
        <v>720</v>
      </c>
      <c r="B785" t="s">
        <v>116</v>
      </c>
      <c r="C785" t="s">
        <v>158</v>
      </c>
      <c r="D785" t="s">
        <v>2474</v>
      </c>
      <c r="E785" t="s">
        <v>2475</v>
      </c>
      <c r="F785">
        <v>865</v>
      </c>
      <c r="G785">
        <v>209</v>
      </c>
    </row>
    <row r="786" spans="1:8" x14ac:dyDescent="0.3">
      <c r="A786" t="s">
        <v>720</v>
      </c>
      <c r="B786" t="s">
        <v>116</v>
      </c>
      <c r="C786" t="s">
        <v>295</v>
      </c>
      <c r="D786" t="s">
        <v>2476</v>
      </c>
      <c r="E786" t="s">
        <v>2475</v>
      </c>
      <c r="F786">
        <v>25</v>
      </c>
      <c r="H786">
        <v>79</v>
      </c>
    </row>
    <row r="787" spans="1:8" x14ac:dyDescent="0.3">
      <c r="A787" t="s">
        <v>720</v>
      </c>
      <c r="B787" t="s">
        <v>116</v>
      </c>
      <c r="C787" t="s">
        <v>296</v>
      </c>
      <c r="D787" t="s">
        <v>2477</v>
      </c>
      <c r="E787" t="s">
        <v>2475</v>
      </c>
      <c r="F787">
        <v>548</v>
      </c>
      <c r="H787">
        <v>1055.5</v>
      </c>
    </row>
    <row r="788" spans="1:8" x14ac:dyDescent="0.3">
      <c r="A788" t="s">
        <v>720</v>
      </c>
      <c r="B788" t="s">
        <v>116</v>
      </c>
      <c r="C788" t="s">
        <v>298</v>
      </c>
      <c r="D788" t="s">
        <v>2478</v>
      </c>
      <c r="E788" t="s">
        <v>2475</v>
      </c>
      <c r="F788">
        <v>3516.92</v>
      </c>
      <c r="G788">
        <v>2598.5</v>
      </c>
      <c r="H788">
        <v>1800</v>
      </c>
    </row>
    <row r="789" spans="1:8" x14ac:dyDescent="0.3">
      <c r="A789" t="s">
        <v>720</v>
      </c>
      <c r="B789" t="s">
        <v>116</v>
      </c>
      <c r="C789" t="s">
        <v>28</v>
      </c>
      <c r="D789" t="s">
        <v>529</v>
      </c>
      <c r="E789" t="s">
        <v>2475</v>
      </c>
      <c r="F789">
        <v>0</v>
      </c>
      <c r="G789">
        <v>0</v>
      </c>
      <c r="H789">
        <v>0</v>
      </c>
    </row>
    <row r="790" spans="1:8" x14ac:dyDescent="0.3">
      <c r="A790" t="s">
        <v>720</v>
      </c>
      <c r="B790" t="s">
        <v>119</v>
      </c>
      <c r="C790" t="s">
        <v>154</v>
      </c>
      <c r="D790" t="s">
        <v>2485</v>
      </c>
      <c r="E790" t="s">
        <v>2486</v>
      </c>
      <c r="H790">
        <v>200</v>
      </c>
    </row>
    <row r="791" spans="1:8" x14ac:dyDescent="0.3">
      <c r="A791" t="s">
        <v>720</v>
      </c>
      <c r="B791" t="s">
        <v>119</v>
      </c>
      <c r="C791" t="s">
        <v>270</v>
      </c>
      <c r="D791" t="s">
        <v>2487</v>
      </c>
      <c r="E791" t="s">
        <v>2486</v>
      </c>
      <c r="F791">
        <v>12</v>
      </c>
      <c r="G791">
        <v>14.65</v>
      </c>
      <c r="H791">
        <v>19.04</v>
      </c>
    </row>
    <row r="792" spans="1:8" x14ac:dyDescent="0.3">
      <c r="A792" t="s">
        <v>720</v>
      </c>
      <c r="B792" t="s">
        <v>119</v>
      </c>
      <c r="C792" t="s">
        <v>11</v>
      </c>
      <c r="D792" t="s">
        <v>530</v>
      </c>
      <c r="E792" t="s">
        <v>2486</v>
      </c>
      <c r="F792">
        <v>0</v>
      </c>
      <c r="G792">
        <v>0</v>
      </c>
      <c r="H792">
        <v>0</v>
      </c>
    </row>
    <row r="793" spans="1:8" x14ac:dyDescent="0.3">
      <c r="A793" t="s">
        <v>720</v>
      </c>
      <c r="B793" t="s">
        <v>119</v>
      </c>
      <c r="C793" t="s">
        <v>271</v>
      </c>
      <c r="D793" t="s">
        <v>2488</v>
      </c>
      <c r="E793" t="s">
        <v>2489</v>
      </c>
      <c r="H793">
        <v>25</v>
      </c>
    </row>
    <row r="794" spans="1:8" x14ac:dyDescent="0.3">
      <c r="A794" t="s">
        <v>720</v>
      </c>
      <c r="B794" t="s">
        <v>119</v>
      </c>
      <c r="C794" t="s">
        <v>272</v>
      </c>
      <c r="D794" t="s">
        <v>2490</v>
      </c>
      <c r="E794" t="s">
        <v>2489</v>
      </c>
      <c r="F794">
        <v>727.17</v>
      </c>
      <c r="G794">
        <v>236.44</v>
      </c>
      <c r="H794">
        <v>358.4</v>
      </c>
    </row>
    <row r="795" spans="1:8" x14ac:dyDescent="0.3">
      <c r="A795" t="s">
        <v>720</v>
      </c>
      <c r="B795" t="s">
        <v>119</v>
      </c>
      <c r="C795" t="s">
        <v>352</v>
      </c>
      <c r="D795" t="s">
        <v>2491</v>
      </c>
      <c r="E795" t="s">
        <v>2489</v>
      </c>
      <c r="F795">
        <v>10.97</v>
      </c>
    </row>
    <row r="796" spans="1:8" x14ac:dyDescent="0.3">
      <c r="A796" t="s">
        <v>720</v>
      </c>
      <c r="B796" t="s">
        <v>119</v>
      </c>
      <c r="C796" t="s">
        <v>273</v>
      </c>
      <c r="D796" t="s">
        <v>2492</v>
      </c>
      <c r="E796" t="s">
        <v>2489</v>
      </c>
      <c r="F796">
        <v>624.08000000000004</v>
      </c>
      <c r="G796">
        <v>827.28</v>
      </c>
      <c r="H796">
        <v>240.83</v>
      </c>
    </row>
    <row r="797" spans="1:8" x14ac:dyDescent="0.3">
      <c r="A797" t="s">
        <v>720</v>
      </c>
      <c r="B797" t="s">
        <v>119</v>
      </c>
      <c r="C797" t="s">
        <v>184</v>
      </c>
      <c r="D797" t="s">
        <v>2493</v>
      </c>
      <c r="E797" t="s">
        <v>2489</v>
      </c>
      <c r="F797">
        <v>311.67</v>
      </c>
      <c r="G797">
        <v>753</v>
      </c>
      <c r="H797">
        <v>299.51</v>
      </c>
    </row>
    <row r="798" spans="1:8" x14ac:dyDescent="0.3">
      <c r="A798" t="s">
        <v>720</v>
      </c>
      <c r="B798" t="s">
        <v>119</v>
      </c>
      <c r="C798" t="s">
        <v>333</v>
      </c>
      <c r="D798" t="s">
        <v>2494</v>
      </c>
      <c r="E798" t="s">
        <v>2489</v>
      </c>
      <c r="F798">
        <v>7.95</v>
      </c>
      <c r="G798">
        <v>189.54</v>
      </c>
      <c r="H798">
        <v>132.82</v>
      </c>
    </row>
    <row r="799" spans="1:8" x14ac:dyDescent="0.3">
      <c r="A799" t="s">
        <v>720</v>
      </c>
      <c r="B799" t="s">
        <v>119</v>
      </c>
      <c r="C799" t="s">
        <v>334</v>
      </c>
      <c r="D799" t="s">
        <v>2495</v>
      </c>
      <c r="E799" t="s">
        <v>2489</v>
      </c>
      <c r="G799">
        <v>227.95</v>
      </c>
    </row>
    <row r="800" spans="1:8" x14ac:dyDescent="0.3">
      <c r="A800" t="s">
        <v>720</v>
      </c>
      <c r="B800" t="s">
        <v>119</v>
      </c>
      <c r="C800" t="s">
        <v>275</v>
      </c>
      <c r="D800" t="s">
        <v>2496</v>
      </c>
      <c r="E800" t="s">
        <v>2489</v>
      </c>
      <c r="F800">
        <v>41.63</v>
      </c>
      <c r="G800">
        <v>139.01</v>
      </c>
      <c r="H800">
        <v>86.66</v>
      </c>
    </row>
    <row r="801" spans="1:8" x14ac:dyDescent="0.3">
      <c r="A801" t="s">
        <v>720</v>
      </c>
      <c r="B801" t="s">
        <v>119</v>
      </c>
      <c r="C801" t="s">
        <v>382</v>
      </c>
      <c r="D801" t="s">
        <v>2497</v>
      </c>
      <c r="E801" t="s">
        <v>2489</v>
      </c>
      <c r="F801">
        <v>6.98</v>
      </c>
    </row>
    <row r="802" spans="1:8" x14ac:dyDescent="0.3">
      <c r="A802" t="s">
        <v>720</v>
      </c>
      <c r="B802" t="s">
        <v>119</v>
      </c>
      <c r="C802" t="s">
        <v>276</v>
      </c>
      <c r="D802" t="s">
        <v>2498</v>
      </c>
      <c r="E802" t="s">
        <v>2489</v>
      </c>
      <c r="G802">
        <v>60.74</v>
      </c>
    </row>
    <row r="803" spans="1:8" x14ac:dyDescent="0.3">
      <c r="A803" t="s">
        <v>720</v>
      </c>
      <c r="B803" t="s">
        <v>119</v>
      </c>
      <c r="C803" t="s">
        <v>310</v>
      </c>
      <c r="D803" t="s">
        <v>2499</v>
      </c>
      <c r="E803" t="s">
        <v>2489</v>
      </c>
      <c r="H803">
        <v>251.88</v>
      </c>
    </row>
    <row r="804" spans="1:8" x14ac:dyDescent="0.3">
      <c r="A804" t="s">
        <v>720</v>
      </c>
      <c r="B804" t="s">
        <v>119</v>
      </c>
      <c r="C804" t="s">
        <v>277</v>
      </c>
      <c r="D804" t="s">
        <v>2500</v>
      </c>
      <c r="E804" t="s">
        <v>2489</v>
      </c>
      <c r="F804">
        <v>0</v>
      </c>
      <c r="G804">
        <v>0</v>
      </c>
      <c r="H804">
        <v>0</v>
      </c>
    </row>
    <row r="805" spans="1:8" x14ac:dyDescent="0.3">
      <c r="A805" t="s">
        <v>720</v>
      </c>
      <c r="B805" t="s">
        <v>119</v>
      </c>
      <c r="C805" t="s">
        <v>302</v>
      </c>
      <c r="D805" t="s">
        <v>2501</v>
      </c>
      <c r="E805" t="s">
        <v>2489</v>
      </c>
      <c r="F805">
        <v>566.5</v>
      </c>
      <c r="G805">
        <v>343.6</v>
      </c>
      <c r="H805">
        <v>285.7</v>
      </c>
    </row>
    <row r="806" spans="1:8" x14ac:dyDescent="0.3">
      <c r="A806" t="s">
        <v>720</v>
      </c>
      <c r="B806" t="s">
        <v>119</v>
      </c>
      <c r="C806" t="s">
        <v>364</v>
      </c>
      <c r="D806" t="s">
        <v>2502</v>
      </c>
      <c r="E806" t="s">
        <v>2489</v>
      </c>
      <c r="F806">
        <v>373.83</v>
      </c>
      <c r="G806">
        <v>763.01</v>
      </c>
      <c r="H806">
        <v>1127.1099999999999</v>
      </c>
    </row>
    <row r="807" spans="1:8" x14ac:dyDescent="0.3">
      <c r="A807" t="s">
        <v>720</v>
      </c>
      <c r="B807" t="s">
        <v>119</v>
      </c>
      <c r="C807" t="s">
        <v>360</v>
      </c>
      <c r="D807" t="s">
        <v>2503</v>
      </c>
      <c r="E807" t="s">
        <v>2489</v>
      </c>
      <c r="F807">
        <v>449.98</v>
      </c>
      <c r="G807">
        <v>554.1</v>
      </c>
      <c r="H807">
        <v>607.13</v>
      </c>
    </row>
    <row r="808" spans="1:8" x14ac:dyDescent="0.3">
      <c r="A808" t="s">
        <v>720</v>
      </c>
      <c r="B808" t="s">
        <v>119</v>
      </c>
      <c r="C808" t="s">
        <v>16</v>
      </c>
      <c r="D808" t="s">
        <v>531</v>
      </c>
      <c r="E808" t="s">
        <v>2489</v>
      </c>
      <c r="F808">
        <v>0</v>
      </c>
      <c r="G808">
        <v>0</v>
      </c>
      <c r="H808">
        <v>0</v>
      </c>
    </row>
    <row r="809" spans="1:8" x14ac:dyDescent="0.3">
      <c r="A809" t="s">
        <v>720</v>
      </c>
      <c r="B809" t="s">
        <v>119</v>
      </c>
      <c r="C809" t="s">
        <v>361</v>
      </c>
      <c r="D809" t="s">
        <v>2504</v>
      </c>
      <c r="E809" t="s">
        <v>2505</v>
      </c>
      <c r="G809">
        <v>0.16</v>
      </c>
    </row>
    <row r="810" spans="1:8" x14ac:dyDescent="0.3">
      <c r="A810" t="s">
        <v>720</v>
      </c>
      <c r="B810" t="s">
        <v>119</v>
      </c>
      <c r="C810" t="s">
        <v>222</v>
      </c>
      <c r="D810" t="s">
        <v>2506</v>
      </c>
      <c r="E810" t="s">
        <v>2505</v>
      </c>
      <c r="F810">
        <v>23.04</v>
      </c>
      <c r="G810">
        <v>21.18</v>
      </c>
    </row>
    <row r="811" spans="1:8" x14ac:dyDescent="0.3">
      <c r="A811" t="s">
        <v>720</v>
      </c>
      <c r="B811" t="s">
        <v>119</v>
      </c>
      <c r="C811" t="s">
        <v>365</v>
      </c>
      <c r="D811" t="s">
        <v>2507</v>
      </c>
      <c r="E811" t="s">
        <v>2505</v>
      </c>
      <c r="F811">
        <v>0</v>
      </c>
    </row>
    <row r="812" spans="1:8" x14ac:dyDescent="0.3">
      <c r="A812" t="s">
        <v>720</v>
      </c>
      <c r="B812" t="s">
        <v>119</v>
      </c>
      <c r="C812" t="s">
        <v>18</v>
      </c>
      <c r="D812" t="s">
        <v>532</v>
      </c>
      <c r="E812" t="s">
        <v>2505</v>
      </c>
      <c r="F812">
        <v>0</v>
      </c>
      <c r="G812">
        <v>0</v>
      </c>
      <c r="H812">
        <v>0</v>
      </c>
    </row>
    <row r="813" spans="1:8" x14ac:dyDescent="0.3">
      <c r="A813" t="s">
        <v>720</v>
      </c>
      <c r="B813" t="s">
        <v>119</v>
      </c>
      <c r="C813" t="s">
        <v>54</v>
      </c>
      <c r="D813" t="s">
        <v>2508</v>
      </c>
      <c r="E813" t="s">
        <v>2505</v>
      </c>
      <c r="F813">
        <v>2776</v>
      </c>
      <c r="G813">
        <v>2988</v>
      </c>
      <c r="H813">
        <v>2937</v>
      </c>
    </row>
    <row r="814" spans="1:8" x14ac:dyDescent="0.3">
      <c r="A814" t="s">
        <v>720</v>
      </c>
      <c r="B814" t="s">
        <v>119</v>
      </c>
      <c r="C814" t="s">
        <v>337</v>
      </c>
      <c r="D814" t="s">
        <v>2509</v>
      </c>
      <c r="E814" t="s">
        <v>2505</v>
      </c>
      <c r="F814">
        <v>15.45</v>
      </c>
    </row>
    <row r="815" spans="1:8" x14ac:dyDescent="0.3">
      <c r="A815" t="s">
        <v>720</v>
      </c>
      <c r="B815" t="s">
        <v>119</v>
      </c>
      <c r="C815" t="s">
        <v>281</v>
      </c>
      <c r="D815" t="s">
        <v>2510</v>
      </c>
      <c r="E815" t="s">
        <v>2511</v>
      </c>
      <c r="F815">
        <v>155.86000000000001</v>
      </c>
      <c r="G815">
        <v>91.76</v>
      </c>
    </row>
    <row r="816" spans="1:8" x14ac:dyDescent="0.3">
      <c r="A816" t="s">
        <v>720</v>
      </c>
      <c r="B816" t="s">
        <v>119</v>
      </c>
      <c r="C816" t="s">
        <v>282</v>
      </c>
      <c r="D816" t="s">
        <v>2512</v>
      </c>
      <c r="E816" t="s">
        <v>2511</v>
      </c>
      <c r="F816">
        <v>669.68</v>
      </c>
      <c r="G816">
        <v>568.6</v>
      </c>
      <c r="H816">
        <v>257.45999999999998</v>
      </c>
    </row>
    <row r="817" spans="1:8" x14ac:dyDescent="0.3">
      <c r="A817" t="s">
        <v>720</v>
      </c>
      <c r="B817" t="s">
        <v>119</v>
      </c>
      <c r="C817" t="s">
        <v>283</v>
      </c>
      <c r="D817" t="s">
        <v>2513</v>
      </c>
      <c r="E817" t="s">
        <v>2511</v>
      </c>
      <c r="F817">
        <v>54</v>
      </c>
    </row>
    <row r="818" spans="1:8" x14ac:dyDescent="0.3">
      <c r="A818" t="s">
        <v>720</v>
      </c>
      <c r="B818" t="s">
        <v>119</v>
      </c>
      <c r="C818" t="s">
        <v>284</v>
      </c>
      <c r="D818" t="s">
        <v>2514</v>
      </c>
      <c r="E818" t="s">
        <v>2511</v>
      </c>
      <c r="F818">
        <v>458.47</v>
      </c>
      <c r="G818">
        <v>292.89999999999998</v>
      </c>
      <c r="H818">
        <v>95.54</v>
      </c>
    </row>
    <row r="819" spans="1:8" x14ac:dyDescent="0.3">
      <c r="A819" t="s">
        <v>720</v>
      </c>
      <c r="B819" t="s">
        <v>119</v>
      </c>
      <c r="C819" t="s">
        <v>20</v>
      </c>
      <c r="D819" t="s">
        <v>533</v>
      </c>
      <c r="E819" t="s">
        <v>2511</v>
      </c>
      <c r="F819">
        <v>0</v>
      </c>
      <c r="G819">
        <v>0</v>
      </c>
      <c r="H819">
        <v>0</v>
      </c>
    </row>
    <row r="820" spans="1:8" x14ac:dyDescent="0.3">
      <c r="A820" t="s">
        <v>720</v>
      </c>
      <c r="B820" t="s">
        <v>119</v>
      </c>
      <c r="C820" t="s">
        <v>344</v>
      </c>
      <c r="D820" t="s">
        <v>2515</v>
      </c>
      <c r="E820" t="s">
        <v>2516</v>
      </c>
      <c r="G820">
        <v>160.15</v>
      </c>
    </row>
    <row r="821" spans="1:8" x14ac:dyDescent="0.3">
      <c r="A821" t="s">
        <v>720</v>
      </c>
      <c r="B821" t="s">
        <v>119</v>
      </c>
      <c r="C821" t="s">
        <v>386</v>
      </c>
      <c r="D821" t="s">
        <v>2517</v>
      </c>
      <c r="E821" t="s">
        <v>2516</v>
      </c>
      <c r="F821">
        <v>5.4</v>
      </c>
    </row>
    <row r="822" spans="1:8" x14ac:dyDescent="0.3">
      <c r="A822" t="s">
        <v>720</v>
      </c>
      <c r="B822" t="s">
        <v>119</v>
      </c>
      <c r="C822" t="s">
        <v>43</v>
      </c>
      <c r="D822" t="s">
        <v>534</v>
      </c>
      <c r="E822" t="s">
        <v>2516</v>
      </c>
      <c r="F822">
        <v>0</v>
      </c>
      <c r="G822">
        <v>0</v>
      </c>
      <c r="H822">
        <v>0</v>
      </c>
    </row>
    <row r="823" spans="1:8" x14ac:dyDescent="0.3">
      <c r="A823" t="s">
        <v>720</v>
      </c>
      <c r="B823" t="s">
        <v>119</v>
      </c>
      <c r="C823" t="s">
        <v>158</v>
      </c>
      <c r="D823" t="s">
        <v>2518</v>
      </c>
      <c r="E823" t="s">
        <v>2519</v>
      </c>
      <c r="G823">
        <v>80</v>
      </c>
    </row>
    <row r="824" spans="1:8" x14ac:dyDescent="0.3">
      <c r="A824" t="s">
        <v>720</v>
      </c>
      <c r="B824" t="s">
        <v>119</v>
      </c>
      <c r="C824" t="s">
        <v>295</v>
      </c>
      <c r="D824" t="s">
        <v>2520</v>
      </c>
      <c r="E824" t="s">
        <v>2519</v>
      </c>
      <c r="H824">
        <v>49.95</v>
      </c>
    </row>
    <row r="825" spans="1:8" x14ac:dyDescent="0.3">
      <c r="A825" t="s">
        <v>720</v>
      </c>
      <c r="B825" t="s">
        <v>119</v>
      </c>
      <c r="C825" t="s">
        <v>298</v>
      </c>
      <c r="D825" t="s">
        <v>2521</v>
      </c>
      <c r="E825" t="s">
        <v>2519</v>
      </c>
      <c r="F825">
        <v>95</v>
      </c>
    </row>
    <row r="826" spans="1:8" x14ac:dyDescent="0.3">
      <c r="A826" t="s">
        <v>720</v>
      </c>
      <c r="B826" t="s">
        <v>119</v>
      </c>
      <c r="C826" t="s">
        <v>28</v>
      </c>
      <c r="D826" t="s">
        <v>535</v>
      </c>
      <c r="E826" t="s">
        <v>2519</v>
      </c>
      <c r="F826">
        <v>0</v>
      </c>
      <c r="G826">
        <v>0</v>
      </c>
      <c r="H826">
        <v>0</v>
      </c>
    </row>
    <row r="827" spans="1:8" x14ac:dyDescent="0.3">
      <c r="A827" t="s">
        <v>720</v>
      </c>
      <c r="B827" t="s">
        <v>121</v>
      </c>
      <c r="C827" t="s">
        <v>154</v>
      </c>
      <c r="D827" t="s">
        <v>2534</v>
      </c>
      <c r="E827" t="s">
        <v>2535</v>
      </c>
      <c r="F827">
        <v>50000</v>
      </c>
      <c r="G827">
        <v>51500</v>
      </c>
      <c r="H827">
        <v>50000</v>
      </c>
    </row>
    <row r="828" spans="1:8" x14ac:dyDescent="0.3">
      <c r="A828" t="s">
        <v>720</v>
      </c>
      <c r="B828" t="s">
        <v>121</v>
      </c>
      <c r="C828" t="s">
        <v>11</v>
      </c>
      <c r="D828" t="s">
        <v>536</v>
      </c>
      <c r="E828" t="s">
        <v>2535</v>
      </c>
      <c r="F828">
        <v>0</v>
      </c>
      <c r="G828">
        <v>0</v>
      </c>
      <c r="H828">
        <v>0</v>
      </c>
    </row>
    <row r="829" spans="1:8" x14ac:dyDescent="0.3">
      <c r="A829" t="s">
        <v>720</v>
      </c>
      <c r="B829" t="s">
        <v>121</v>
      </c>
      <c r="C829" t="s">
        <v>304</v>
      </c>
      <c r="D829" t="s">
        <v>2536</v>
      </c>
      <c r="E829" t="s">
        <v>2537</v>
      </c>
      <c r="F829">
        <v>0</v>
      </c>
    </row>
    <row r="830" spans="1:8" x14ac:dyDescent="0.3">
      <c r="A830" t="s">
        <v>720</v>
      </c>
      <c r="B830" t="s">
        <v>121</v>
      </c>
      <c r="C830" t="s">
        <v>281</v>
      </c>
      <c r="D830" t="s">
        <v>2538</v>
      </c>
      <c r="E830" t="s">
        <v>2539</v>
      </c>
      <c r="F830">
        <v>0</v>
      </c>
    </row>
    <row r="831" spans="1:8" x14ac:dyDescent="0.3">
      <c r="A831" t="s">
        <v>720</v>
      </c>
      <c r="B831" t="s">
        <v>121</v>
      </c>
      <c r="C831" t="s">
        <v>282</v>
      </c>
      <c r="D831" t="s">
        <v>2540</v>
      </c>
      <c r="E831" t="s">
        <v>2539</v>
      </c>
      <c r="F831">
        <v>0</v>
      </c>
    </row>
    <row r="832" spans="1:8" x14ac:dyDescent="0.3">
      <c r="A832" t="s">
        <v>720</v>
      </c>
      <c r="B832" t="s">
        <v>121</v>
      </c>
      <c r="C832" t="s">
        <v>283</v>
      </c>
      <c r="D832" t="s">
        <v>2541</v>
      </c>
      <c r="E832" t="s">
        <v>2539</v>
      </c>
      <c r="F832">
        <v>0</v>
      </c>
    </row>
    <row r="833" spans="1:8" x14ac:dyDescent="0.3">
      <c r="A833" t="s">
        <v>720</v>
      </c>
      <c r="B833" t="s">
        <v>121</v>
      </c>
      <c r="C833" t="s">
        <v>284</v>
      </c>
      <c r="D833" t="s">
        <v>2542</v>
      </c>
      <c r="E833" t="s">
        <v>2539</v>
      </c>
      <c r="F833">
        <v>0</v>
      </c>
    </row>
    <row r="834" spans="1:8" x14ac:dyDescent="0.3">
      <c r="A834" t="s">
        <v>720</v>
      </c>
      <c r="B834" t="s">
        <v>121</v>
      </c>
      <c r="C834" t="s">
        <v>24</v>
      </c>
      <c r="D834" t="s">
        <v>2543</v>
      </c>
      <c r="E834" t="s">
        <v>2544</v>
      </c>
      <c r="G834">
        <v>0</v>
      </c>
      <c r="H834">
        <v>132.6</v>
      </c>
    </row>
    <row r="835" spans="1:8" x14ac:dyDescent="0.3">
      <c r="A835" t="s">
        <v>720</v>
      </c>
      <c r="B835" t="s">
        <v>121</v>
      </c>
      <c r="C835" t="s">
        <v>367</v>
      </c>
      <c r="D835" t="s">
        <v>2545</v>
      </c>
      <c r="E835" t="s">
        <v>2544</v>
      </c>
      <c r="G835">
        <v>-12</v>
      </c>
    </row>
    <row r="836" spans="1:8" x14ac:dyDescent="0.3">
      <c r="A836" t="s">
        <v>720</v>
      </c>
      <c r="B836" t="s">
        <v>160</v>
      </c>
      <c r="C836" t="s">
        <v>270</v>
      </c>
      <c r="D836" t="s">
        <v>2546</v>
      </c>
      <c r="E836" t="s">
        <v>2547</v>
      </c>
      <c r="H836">
        <v>14.04</v>
      </c>
    </row>
    <row r="837" spans="1:8" x14ac:dyDescent="0.3">
      <c r="A837" t="s">
        <v>720</v>
      </c>
      <c r="B837" t="s">
        <v>160</v>
      </c>
      <c r="C837" t="s">
        <v>355</v>
      </c>
      <c r="D837" t="s">
        <v>2548</v>
      </c>
      <c r="E837" t="s">
        <v>2549</v>
      </c>
      <c r="G837">
        <v>860.89</v>
      </c>
    </row>
    <row r="838" spans="1:8" x14ac:dyDescent="0.3">
      <c r="A838" t="s">
        <v>720</v>
      </c>
      <c r="B838" t="s">
        <v>160</v>
      </c>
      <c r="C838" t="s">
        <v>272</v>
      </c>
      <c r="D838" t="s">
        <v>2550</v>
      </c>
      <c r="E838" t="s">
        <v>2549</v>
      </c>
      <c r="F838">
        <v>355.7</v>
      </c>
      <c r="G838">
        <v>312.57</v>
      </c>
      <c r="H838">
        <v>145.46</v>
      </c>
    </row>
    <row r="839" spans="1:8" x14ac:dyDescent="0.3">
      <c r="A839" t="s">
        <v>720</v>
      </c>
      <c r="B839" t="s">
        <v>160</v>
      </c>
      <c r="C839" t="s">
        <v>273</v>
      </c>
      <c r="D839" t="s">
        <v>2551</v>
      </c>
      <c r="E839" t="s">
        <v>2549</v>
      </c>
      <c r="F839">
        <v>1269.31</v>
      </c>
      <c r="G839">
        <v>9.99</v>
      </c>
      <c r="H839">
        <v>673.38</v>
      </c>
    </row>
    <row r="840" spans="1:8" x14ac:dyDescent="0.3">
      <c r="A840" t="s">
        <v>720</v>
      </c>
      <c r="B840" t="s">
        <v>160</v>
      </c>
      <c r="C840" t="s">
        <v>184</v>
      </c>
      <c r="D840" t="s">
        <v>2552</v>
      </c>
      <c r="E840" t="s">
        <v>2549</v>
      </c>
      <c r="F840">
        <v>10</v>
      </c>
      <c r="G840">
        <v>99.87</v>
      </c>
      <c r="H840">
        <v>192.65</v>
      </c>
    </row>
    <row r="841" spans="1:8" x14ac:dyDescent="0.3">
      <c r="A841" t="s">
        <v>720</v>
      </c>
      <c r="B841" t="s">
        <v>160</v>
      </c>
      <c r="C841" t="s">
        <v>275</v>
      </c>
      <c r="D841" t="s">
        <v>2553</v>
      </c>
      <c r="E841" t="s">
        <v>2549</v>
      </c>
      <c r="F841">
        <v>47.74</v>
      </c>
      <c r="H841">
        <v>69.91</v>
      </c>
    </row>
    <row r="842" spans="1:8" x14ac:dyDescent="0.3">
      <c r="A842" t="s">
        <v>720</v>
      </c>
      <c r="B842" t="s">
        <v>160</v>
      </c>
      <c r="C842" t="s">
        <v>382</v>
      </c>
      <c r="D842" t="s">
        <v>2554</v>
      </c>
      <c r="E842" t="s">
        <v>2549</v>
      </c>
      <c r="G842">
        <v>75</v>
      </c>
    </row>
    <row r="843" spans="1:8" x14ac:dyDescent="0.3">
      <c r="A843" t="s">
        <v>720</v>
      </c>
      <c r="B843" t="s">
        <v>160</v>
      </c>
      <c r="C843" t="s">
        <v>276</v>
      </c>
      <c r="D843" t="s">
        <v>2555</v>
      </c>
      <c r="E843" t="s">
        <v>2549</v>
      </c>
      <c r="F843">
        <v>94.94</v>
      </c>
    </row>
    <row r="844" spans="1:8" x14ac:dyDescent="0.3">
      <c r="A844" t="s">
        <v>720</v>
      </c>
      <c r="B844" t="s">
        <v>160</v>
      </c>
      <c r="C844" t="s">
        <v>277</v>
      </c>
      <c r="D844" t="s">
        <v>2556</v>
      </c>
      <c r="E844" t="s">
        <v>2549</v>
      </c>
      <c r="F844">
        <v>0</v>
      </c>
      <c r="G844">
        <v>0</v>
      </c>
      <c r="H844">
        <v>121.63</v>
      </c>
    </row>
    <row r="845" spans="1:8" x14ac:dyDescent="0.3">
      <c r="A845" t="s">
        <v>720</v>
      </c>
      <c r="B845" t="s">
        <v>160</v>
      </c>
      <c r="C845" t="s">
        <v>300</v>
      </c>
      <c r="D845" t="s">
        <v>2557</v>
      </c>
      <c r="E845" t="s">
        <v>2549</v>
      </c>
      <c r="F845">
        <v>90</v>
      </c>
    </row>
    <row r="846" spans="1:8" x14ac:dyDescent="0.3">
      <c r="A846" t="s">
        <v>720</v>
      </c>
      <c r="B846" t="s">
        <v>160</v>
      </c>
      <c r="C846" t="s">
        <v>302</v>
      </c>
      <c r="D846" t="s">
        <v>2558</v>
      </c>
      <c r="E846" t="s">
        <v>2549</v>
      </c>
      <c r="F846">
        <v>74.94</v>
      </c>
      <c r="H846">
        <v>34.99</v>
      </c>
    </row>
    <row r="847" spans="1:8" x14ac:dyDescent="0.3">
      <c r="A847" t="s">
        <v>720</v>
      </c>
      <c r="B847" t="s">
        <v>160</v>
      </c>
      <c r="C847" t="s">
        <v>364</v>
      </c>
      <c r="D847" t="s">
        <v>2559</v>
      </c>
      <c r="E847" t="s">
        <v>2549</v>
      </c>
      <c r="F847">
        <v>233.25</v>
      </c>
      <c r="G847">
        <v>232.4</v>
      </c>
      <c r="H847">
        <v>150.25</v>
      </c>
    </row>
    <row r="848" spans="1:8" x14ac:dyDescent="0.3">
      <c r="A848" t="s">
        <v>720</v>
      </c>
      <c r="B848" t="s">
        <v>160</v>
      </c>
      <c r="C848" t="s">
        <v>360</v>
      </c>
      <c r="D848" t="s">
        <v>2560</v>
      </c>
      <c r="E848" t="s">
        <v>2549</v>
      </c>
      <c r="F848">
        <v>1355.74</v>
      </c>
      <c r="G848">
        <v>889.93</v>
      </c>
      <c r="H848">
        <v>361.57</v>
      </c>
    </row>
    <row r="849" spans="1:8" x14ac:dyDescent="0.3">
      <c r="A849" t="s">
        <v>720</v>
      </c>
      <c r="B849" t="s">
        <v>160</v>
      </c>
      <c r="C849" t="s">
        <v>16</v>
      </c>
      <c r="D849" t="s">
        <v>571</v>
      </c>
      <c r="E849" t="s">
        <v>2549</v>
      </c>
      <c r="F849">
        <v>0</v>
      </c>
      <c r="G849">
        <v>0</v>
      </c>
      <c r="H849">
        <v>0</v>
      </c>
    </row>
    <row r="850" spans="1:8" x14ac:dyDescent="0.3">
      <c r="A850" t="s">
        <v>720</v>
      </c>
      <c r="B850" t="s">
        <v>160</v>
      </c>
      <c r="C850" t="s">
        <v>222</v>
      </c>
      <c r="D850" t="s">
        <v>2561</v>
      </c>
      <c r="E850" t="s">
        <v>2562</v>
      </c>
      <c r="F850">
        <v>83.56</v>
      </c>
      <c r="G850">
        <v>2.8</v>
      </c>
      <c r="H850">
        <v>57.15</v>
      </c>
    </row>
    <row r="851" spans="1:8" x14ac:dyDescent="0.3">
      <c r="A851" t="s">
        <v>720</v>
      </c>
      <c r="B851" t="s">
        <v>160</v>
      </c>
      <c r="C851" t="s">
        <v>18</v>
      </c>
      <c r="D851" t="s">
        <v>572</v>
      </c>
      <c r="E851" t="s">
        <v>2562</v>
      </c>
      <c r="F851">
        <v>0</v>
      </c>
      <c r="G851">
        <v>0</v>
      </c>
      <c r="H851">
        <v>0</v>
      </c>
    </row>
    <row r="852" spans="1:8" x14ac:dyDescent="0.3">
      <c r="A852" t="s">
        <v>720</v>
      </c>
      <c r="B852" t="s">
        <v>160</v>
      </c>
      <c r="C852" t="s">
        <v>54</v>
      </c>
      <c r="D852" t="s">
        <v>2563</v>
      </c>
      <c r="E852" t="s">
        <v>2562</v>
      </c>
      <c r="F852">
        <v>1536</v>
      </c>
      <c r="G852">
        <v>1980</v>
      </c>
      <c r="H852">
        <v>2079</v>
      </c>
    </row>
    <row r="853" spans="1:8" x14ac:dyDescent="0.3">
      <c r="A853" t="s">
        <v>720</v>
      </c>
      <c r="B853" t="s">
        <v>160</v>
      </c>
      <c r="C853" t="s">
        <v>337</v>
      </c>
      <c r="D853" t="s">
        <v>2564</v>
      </c>
      <c r="E853" t="s">
        <v>2562</v>
      </c>
      <c r="F853">
        <v>12.43</v>
      </c>
    </row>
    <row r="854" spans="1:8" x14ac:dyDescent="0.3">
      <c r="A854" t="s">
        <v>720</v>
      </c>
      <c r="B854" t="s">
        <v>160</v>
      </c>
      <c r="C854" t="s">
        <v>286</v>
      </c>
      <c r="D854" t="s">
        <v>2565</v>
      </c>
      <c r="E854" t="s">
        <v>2566</v>
      </c>
      <c r="F854">
        <v>630</v>
      </c>
    </row>
    <row r="855" spans="1:8" x14ac:dyDescent="0.3">
      <c r="A855" t="s">
        <v>720</v>
      </c>
      <c r="B855" t="s">
        <v>160</v>
      </c>
      <c r="C855" t="s">
        <v>287</v>
      </c>
      <c r="D855" t="s">
        <v>2567</v>
      </c>
      <c r="E855" t="s">
        <v>2566</v>
      </c>
      <c r="F855">
        <v>0</v>
      </c>
      <c r="H855">
        <v>127.62</v>
      </c>
    </row>
    <row r="856" spans="1:8" x14ac:dyDescent="0.3">
      <c r="A856" t="s">
        <v>720</v>
      </c>
      <c r="B856" t="s">
        <v>160</v>
      </c>
      <c r="C856" t="s">
        <v>289</v>
      </c>
      <c r="D856" t="s">
        <v>2568</v>
      </c>
      <c r="E856" t="s">
        <v>2566</v>
      </c>
      <c r="F856">
        <v>573.74</v>
      </c>
    </row>
    <row r="857" spans="1:8" x14ac:dyDescent="0.3">
      <c r="A857" t="s">
        <v>720</v>
      </c>
      <c r="B857" t="s">
        <v>160</v>
      </c>
      <c r="C857" t="s">
        <v>294</v>
      </c>
      <c r="D857" t="s">
        <v>2569</v>
      </c>
      <c r="E857" t="s">
        <v>2566</v>
      </c>
      <c r="F857">
        <v>2798.3</v>
      </c>
    </row>
    <row r="858" spans="1:8" x14ac:dyDescent="0.3">
      <c r="A858" t="s">
        <v>720</v>
      </c>
      <c r="B858" t="s">
        <v>160</v>
      </c>
      <c r="C858" t="s">
        <v>20</v>
      </c>
      <c r="D858" t="s">
        <v>573</v>
      </c>
      <c r="E858" t="s">
        <v>2566</v>
      </c>
      <c r="F858">
        <v>0</v>
      </c>
      <c r="G858">
        <v>0</v>
      </c>
      <c r="H858">
        <v>0</v>
      </c>
    </row>
    <row r="859" spans="1:8" x14ac:dyDescent="0.3">
      <c r="A859" t="s">
        <v>720</v>
      </c>
      <c r="B859" t="s">
        <v>160</v>
      </c>
      <c r="C859" t="s">
        <v>344</v>
      </c>
      <c r="D859" t="s">
        <v>2570</v>
      </c>
      <c r="E859" t="s">
        <v>2571</v>
      </c>
      <c r="F859">
        <v>872.72</v>
      </c>
    </row>
    <row r="860" spans="1:8" x14ac:dyDescent="0.3">
      <c r="A860" t="s">
        <v>720</v>
      </c>
      <c r="B860" t="s">
        <v>160</v>
      </c>
      <c r="C860" t="s">
        <v>158</v>
      </c>
      <c r="D860" t="s">
        <v>2572</v>
      </c>
      <c r="E860" t="s">
        <v>2573</v>
      </c>
      <c r="F860">
        <v>209</v>
      </c>
      <c r="G860">
        <v>300</v>
      </c>
      <c r="H860">
        <v>300</v>
      </c>
    </row>
    <row r="861" spans="1:8" x14ac:dyDescent="0.3">
      <c r="A861" t="s">
        <v>720</v>
      </c>
      <c r="B861" t="s">
        <v>160</v>
      </c>
      <c r="C861" t="s">
        <v>295</v>
      </c>
      <c r="D861" t="s">
        <v>2574</v>
      </c>
      <c r="E861" t="s">
        <v>2573</v>
      </c>
      <c r="F861">
        <v>290</v>
      </c>
      <c r="G861">
        <v>386.88</v>
      </c>
      <c r="H861">
        <v>270.88</v>
      </c>
    </row>
    <row r="862" spans="1:8" x14ac:dyDescent="0.3">
      <c r="A862" t="s">
        <v>720</v>
      </c>
      <c r="B862" t="s">
        <v>160</v>
      </c>
      <c r="C862" t="s">
        <v>298</v>
      </c>
      <c r="D862" t="s">
        <v>2575</v>
      </c>
      <c r="E862" t="s">
        <v>2573</v>
      </c>
      <c r="F862">
        <v>440</v>
      </c>
    </row>
    <row r="863" spans="1:8" x14ac:dyDescent="0.3">
      <c r="A863" t="s">
        <v>720</v>
      </c>
      <c r="B863" t="s">
        <v>160</v>
      </c>
      <c r="C863" t="s">
        <v>28</v>
      </c>
      <c r="D863" t="s">
        <v>574</v>
      </c>
      <c r="E863" t="s">
        <v>2573</v>
      </c>
      <c r="F863">
        <v>0</v>
      </c>
      <c r="G863">
        <v>0</v>
      </c>
      <c r="H863">
        <v>0</v>
      </c>
    </row>
    <row r="864" spans="1:8" x14ac:dyDescent="0.3">
      <c r="A864" t="s">
        <v>720</v>
      </c>
      <c r="B864" t="s">
        <v>162</v>
      </c>
      <c r="C864" t="s">
        <v>272</v>
      </c>
      <c r="D864" t="s">
        <v>2576</v>
      </c>
      <c r="E864" t="s">
        <v>2577</v>
      </c>
      <c r="F864">
        <v>885.23</v>
      </c>
      <c r="G864">
        <v>416.94</v>
      </c>
      <c r="H864">
        <v>295.16000000000003</v>
      </c>
    </row>
    <row r="865" spans="1:8" x14ac:dyDescent="0.3">
      <c r="A865" t="s">
        <v>720</v>
      </c>
      <c r="B865" t="s">
        <v>162</v>
      </c>
      <c r="C865" t="s">
        <v>184</v>
      </c>
      <c r="D865" t="s">
        <v>2578</v>
      </c>
      <c r="E865" t="s">
        <v>2577</v>
      </c>
      <c r="G865">
        <v>19.399999999999999</v>
      </c>
    </row>
    <row r="866" spans="1:8" x14ac:dyDescent="0.3">
      <c r="A866" t="s">
        <v>720</v>
      </c>
      <c r="B866" t="s">
        <v>162</v>
      </c>
      <c r="C866" t="s">
        <v>364</v>
      </c>
      <c r="D866" t="s">
        <v>2579</v>
      </c>
      <c r="E866" t="s">
        <v>2577</v>
      </c>
      <c r="F866">
        <v>40.25</v>
      </c>
      <c r="G866">
        <v>3</v>
      </c>
      <c r="H866">
        <v>15.05</v>
      </c>
    </row>
    <row r="867" spans="1:8" x14ac:dyDescent="0.3">
      <c r="A867" t="s">
        <v>720</v>
      </c>
      <c r="B867" t="s">
        <v>162</v>
      </c>
      <c r="C867" t="s">
        <v>360</v>
      </c>
      <c r="D867" t="s">
        <v>2580</v>
      </c>
      <c r="E867" t="s">
        <v>2577</v>
      </c>
      <c r="F867">
        <v>186.69</v>
      </c>
      <c r="G867">
        <v>144.85</v>
      </c>
      <c r="H867">
        <v>371.8</v>
      </c>
    </row>
    <row r="868" spans="1:8" x14ac:dyDescent="0.3">
      <c r="A868" t="s">
        <v>720</v>
      </c>
      <c r="B868" t="s">
        <v>162</v>
      </c>
      <c r="C868" t="s">
        <v>16</v>
      </c>
      <c r="D868" t="s">
        <v>575</v>
      </c>
      <c r="E868" t="s">
        <v>2577</v>
      </c>
      <c r="F868">
        <v>0</v>
      </c>
      <c r="G868">
        <v>0</v>
      </c>
      <c r="H868">
        <v>0</v>
      </c>
    </row>
    <row r="869" spans="1:8" x14ac:dyDescent="0.3">
      <c r="A869" t="s">
        <v>720</v>
      </c>
      <c r="B869" t="s">
        <v>162</v>
      </c>
      <c r="C869" t="s">
        <v>282</v>
      </c>
      <c r="D869" t="s">
        <v>2581</v>
      </c>
      <c r="E869" t="s">
        <v>2582</v>
      </c>
      <c r="G869">
        <v>775.97</v>
      </c>
      <c r="H869">
        <v>315.95</v>
      </c>
    </row>
    <row r="870" spans="1:8" x14ac:dyDescent="0.3">
      <c r="A870" t="s">
        <v>720</v>
      </c>
      <c r="B870" t="s">
        <v>162</v>
      </c>
      <c r="C870" t="s">
        <v>20</v>
      </c>
      <c r="D870" t="s">
        <v>576</v>
      </c>
      <c r="E870" t="s">
        <v>2582</v>
      </c>
      <c r="F870">
        <v>0</v>
      </c>
      <c r="G870">
        <v>0</v>
      </c>
      <c r="H870">
        <v>0</v>
      </c>
    </row>
    <row r="871" spans="1:8" x14ac:dyDescent="0.3">
      <c r="A871" t="s">
        <v>720</v>
      </c>
      <c r="B871" t="s">
        <v>162</v>
      </c>
      <c r="C871" t="s">
        <v>346</v>
      </c>
      <c r="D871" t="s">
        <v>2583</v>
      </c>
      <c r="E871" t="s">
        <v>2584</v>
      </c>
      <c r="H871">
        <v>303.64999999999998</v>
      </c>
    </row>
    <row r="872" spans="1:8" x14ac:dyDescent="0.3">
      <c r="A872" t="s">
        <v>720</v>
      </c>
      <c r="B872" t="s">
        <v>162</v>
      </c>
      <c r="C872" t="s">
        <v>158</v>
      </c>
      <c r="D872" t="s">
        <v>2585</v>
      </c>
      <c r="E872" t="s">
        <v>2586</v>
      </c>
      <c r="F872">
        <v>75</v>
      </c>
      <c r="G872">
        <v>75</v>
      </c>
      <c r="H872">
        <v>75</v>
      </c>
    </row>
    <row r="873" spans="1:8" x14ac:dyDescent="0.3">
      <c r="A873" t="s">
        <v>720</v>
      </c>
      <c r="B873" t="s">
        <v>162</v>
      </c>
      <c r="C873" t="s">
        <v>24</v>
      </c>
      <c r="D873" t="s">
        <v>2587</v>
      </c>
      <c r="E873" t="s">
        <v>2586</v>
      </c>
      <c r="F873">
        <v>62.83</v>
      </c>
    </row>
    <row r="874" spans="1:8" x14ac:dyDescent="0.3">
      <c r="A874" t="s">
        <v>720</v>
      </c>
      <c r="B874" t="s">
        <v>162</v>
      </c>
      <c r="C874" t="s">
        <v>298</v>
      </c>
      <c r="D874" t="s">
        <v>2588</v>
      </c>
      <c r="E874" t="s">
        <v>2586</v>
      </c>
      <c r="H874">
        <v>75</v>
      </c>
    </row>
    <row r="875" spans="1:8" x14ac:dyDescent="0.3">
      <c r="A875" t="s">
        <v>720</v>
      </c>
      <c r="B875" t="s">
        <v>162</v>
      </c>
      <c r="C875" t="s">
        <v>28</v>
      </c>
      <c r="D875" t="s">
        <v>577</v>
      </c>
      <c r="E875" t="s">
        <v>2586</v>
      </c>
      <c r="F875">
        <v>0</v>
      </c>
      <c r="G875">
        <v>0</v>
      </c>
      <c r="H875">
        <v>0</v>
      </c>
    </row>
    <row r="876" spans="1:8" x14ac:dyDescent="0.3">
      <c r="A876" t="s">
        <v>720</v>
      </c>
      <c r="B876" t="s">
        <v>167</v>
      </c>
      <c r="C876" t="s">
        <v>270</v>
      </c>
      <c r="D876" t="s">
        <v>2589</v>
      </c>
      <c r="E876" t="s">
        <v>2590</v>
      </c>
      <c r="G876">
        <v>33.61</v>
      </c>
      <c r="H876">
        <v>14.04</v>
      </c>
    </row>
    <row r="877" spans="1:8" x14ac:dyDescent="0.3">
      <c r="A877" t="s">
        <v>720</v>
      </c>
      <c r="B877" t="s">
        <v>167</v>
      </c>
      <c r="C877" t="s">
        <v>272</v>
      </c>
      <c r="D877" t="s">
        <v>2591</v>
      </c>
      <c r="E877" t="s">
        <v>2592</v>
      </c>
      <c r="F877">
        <v>180.8</v>
      </c>
      <c r="G877">
        <v>247.18</v>
      </c>
      <c r="H877">
        <v>335.2</v>
      </c>
    </row>
    <row r="878" spans="1:8" x14ac:dyDescent="0.3">
      <c r="A878" t="s">
        <v>720</v>
      </c>
      <c r="B878" t="s">
        <v>167</v>
      </c>
      <c r="C878" t="s">
        <v>352</v>
      </c>
      <c r="D878" t="s">
        <v>2593</v>
      </c>
      <c r="E878" t="s">
        <v>2592</v>
      </c>
      <c r="H878">
        <v>51.45</v>
      </c>
    </row>
    <row r="879" spans="1:8" x14ac:dyDescent="0.3">
      <c r="A879" t="s">
        <v>720</v>
      </c>
      <c r="B879" t="s">
        <v>167</v>
      </c>
      <c r="C879" t="s">
        <v>273</v>
      </c>
      <c r="D879" t="s">
        <v>2594</v>
      </c>
      <c r="E879" t="s">
        <v>2592</v>
      </c>
      <c r="F879">
        <v>241.78</v>
      </c>
    </row>
    <row r="880" spans="1:8" x14ac:dyDescent="0.3">
      <c r="A880" t="s">
        <v>720</v>
      </c>
      <c r="B880" t="s">
        <v>167</v>
      </c>
      <c r="C880" t="s">
        <v>184</v>
      </c>
      <c r="D880" t="s">
        <v>2595</v>
      </c>
      <c r="E880" t="s">
        <v>2592</v>
      </c>
      <c r="F880">
        <v>181.88</v>
      </c>
      <c r="G880">
        <v>259.60000000000002</v>
      </c>
      <c r="H880">
        <v>25</v>
      </c>
    </row>
    <row r="881" spans="1:8" x14ac:dyDescent="0.3">
      <c r="A881" t="s">
        <v>720</v>
      </c>
      <c r="B881" t="s">
        <v>167</v>
      </c>
      <c r="C881" t="s">
        <v>275</v>
      </c>
      <c r="D881" t="s">
        <v>2596</v>
      </c>
      <c r="E881" t="s">
        <v>2592</v>
      </c>
      <c r="F881">
        <v>462.33</v>
      </c>
      <c r="G881">
        <v>372.75</v>
      </c>
      <c r="H881">
        <v>211</v>
      </c>
    </row>
    <row r="882" spans="1:8" x14ac:dyDescent="0.3">
      <c r="A882" t="s">
        <v>720</v>
      </c>
      <c r="B882" t="s">
        <v>167</v>
      </c>
      <c r="C882" t="s">
        <v>277</v>
      </c>
      <c r="D882" t="s">
        <v>2597</v>
      </c>
      <c r="E882" t="s">
        <v>2592</v>
      </c>
      <c r="G882">
        <v>11.95</v>
      </c>
      <c r="H882">
        <v>-11.95</v>
      </c>
    </row>
    <row r="883" spans="1:8" x14ac:dyDescent="0.3">
      <c r="A883" t="s">
        <v>720</v>
      </c>
      <c r="B883" t="s">
        <v>167</v>
      </c>
      <c r="C883" t="s">
        <v>302</v>
      </c>
      <c r="D883" t="s">
        <v>2598</v>
      </c>
      <c r="E883" t="s">
        <v>2592</v>
      </c>
      <c r="F883">
        <v>1309.28</v>
      </c>
      <c r="G883">
        <v>210.19</v>
      </c>
      <c r="H883">
        <v>313.33</v>
      </c>
    </row>
    <row r="884" spans="1:8" x14ac:dyDescent="0.3">
      <c r="A884" t="s">
        <v>720</v>
      </c>
      <c r="B884" t="s">
        <v>167</v>
      </c>
      <c r="C884" t="s">
        <v>364</v>
      </c>
      <c r="D884" t="s">
        <v>2599</v>
      </c>
      <c r="E884" t="s">
        <v>2592</v>
      </c>
      <c r="F884">
        <v>341.22</v>
      </c>
      <c r="G884">
        <v>343.41</v>
      </c>
      <c r="H884">
        <v>348.7</v>
      </c>
    </row>
    <row r="885" spans="1:8" x14ac:dyDescent="0.3">
      <c r="A885" t="s">
        <v>720</v>
      </c>
      <c r="B885" t="s">
        <v>167</v>
      </c>
      <c r="C885" t="s">
        <v>360</v>
      </c>
      <c r="D885" t="s">
        <v>2600</v>
      </c>
      <c r="E885" t="s">
        <v>2592</v>
      </c>
      <c r="F885">
        <v>885.86</v>
      </c>
      <c r="G885">
        <v>916.15</v>
      </c>
      <c r="H885">
        <v>1115.9000000000001</v>
      </c>
    </row>
    <row r="886" spans="1:8" x14ac:dyDescent="0.3">
      <c r="A886" t="s">
        <v>720</v>
      </c>
      <c r="B886" t="s">
        <v>167</v>
      </c>
      <c r="C886" t="s">
        <v>16</v>
      </c>
      <c r="D886" t="s">
        <v>581</v>
      </c>
      <c r="E886" t="s">
        <v>2592</v>
      </c>
      <c r="F886">
        <v>0</v>
      </c>
      <c r="G886">
        <v>0</v>
      </c>
      <c r="H886">
        <v>0</v>
      </c>
    </row>
    <row r="887" spans="1:8" x14ac:dyDescent="0.3">
      <c r="A887" t="s">
        <v>720</v>
      </c>
      <c r="B887" t="s">
        <v>167</v>
      </c>
      <c r="C887" t="s">
        <v>222</v>
      </c>
      <c r="D887" t="s">
        <v>2601</v>
      </c>
      <c r="E887" t="s">
        <v>2602</v>
      </c>
      <c r="F887">
        <v>19.05</v>
      </c>
      <c r="G887">
        <v>20.75</v>
      </c>
      <c r="H887">
        <v>7.75</v>
      </c>
    </row>
    <row r="888" spans="1:8" x14ac:dyDescent="0.3">
      <c r="A888" t="s">
        <v>720</v>
      </c>
      <c r="B888" t="s">
        <v>167</v>
      </c>
      <c r="C888" t="s">
        <v>18</v>
      </c>
      <c r="D888" t="s">
        <v>582</v>
      </c>
      <c r="E888" t="s">
        <v>2602</v>
      </c>
      <c r="F888">
        <v>0</v>
      </c>
      <c r="G888">
        <v>0</v>
      </c>
      <c r="H888">
        <v>0</v>
      </c>
    </row>
    <row r="889" spans="1:8" x14ac:dyDescent="0.3">
      <c r="A889" t="s">
        <v>720</v>
      </c>
      <c r="B889" t="s">
        <v>167</v>
      </c>
      <c r="C889" t="s">
        <v>54</v>
      </c>
      <c r="D889" t="s">
        <v>2603</v>
      </c>
      <c r="E889" t="s">
        <v>2602</v>
      </c>
      <c r="F889">
        <v>3840</v>
      </c>
      <c r="G889">
        <v>3168</v>
      </c>
      <c r="H889">
        <v>2904</v>
      </c>
    </row>
    <row r="890" spans="1:8" x14ac:dyDescent="0.3">
      <c r="A890" t="s">
        <v>720</v>
      </c>
      <c r="B890" t="s">
        <v>167</v>
      </c>
      <c r="C890" t="s">
        <v>337</v>
      </c>
      <c r="D890" t="s">
        <v>2604</v>
      </c>
      <c r="E890" t="s">
        <v>2602</v>
      </c>
      <c r="F890">
        <v>2.63</v>
      </c>
    </row>
    <row r="891" spans="1:8" x14ac:dyDescent="0.3">
      <c r="A891" t="s">
        <v>720</v>
      </c>
      <c r="B891" t="s">
        <v>167</v>
      </c>
      <c r="C891" t="s">
        <v>281</v>
      </c>
      <c r="D891" t="s">
        <v>2605</v>
      </c>
      <c r="E891" t="s">
        <v>2606</v>
      </c>
      <c r="F891">
        <v>113.18</v>
      </c>
    </row>
    <row r="892" spans="1:8" x14ac:dyDescent="0.3">
      <c r="A892" t="s">
        <v>720</v>
      </c>
      <c r="B892" t="s">
        <v>167</v>
      </c>
      <c r="C892" t="s">
        <v>282</v>
      </c>
      <c r="D892" t="s">
        <v>2607</v>
      </c>
      <c r="E892" t="s">
        <v>2606</v>
      </c>
      <c r="F892">
        <v>44</v>
      </c>
    </row>
    <row r="893" spans="1:8" x14ac:dyDescent="0.3">
      <c r="A893" t="s">
        <v>720</v>
      </c>
      <c r="B893" t="s">
        <v>167</v>
      </c>
      <c r="C893" t="s">
        <v>284</v>
      </c>
      <c r="D893" t="s">
        <v>2608</v>
      </c>
      <c r="E893" t="s">
        <v>2606</v>
      </c>
      <c r="F893">
        <v>191.05</v>
      </c>
    </row>
    <row r="894" spans="1:8" x14ac:dyDescent="0.3">
      <c r="A894" t="s">
        <v>720</v>
      </c>
      <c r="B894" t="s">
        <v>167</v>
      </c>
      <c r="C894" t="s">
        <v>287</v>
      </c>
      <c r="D894" t="s">
        <v>2609</v>
      </c>
      <c r="E894" t="s">
        <v>2606</v>
      </c>
      <c r="F894">
        <v>69</v>
      </c>
    </row>
    <row r="895" spans="1:8" x14ac:dyDescent="0.3">
      <c r="A895" t="s">
        <v>720</v>
      </c>
      <c r="B895" t="s">
        <v>167</v>
      </c>
      <c r="C895" t="s">
        <v>290</v>
      </c>
      <c r="D895" t="s">
        <v>2610</v>
      </c>
      <c r="E895" t="s">
        <v>2606</v>
      </c>
      <c r="F895">
        <v>505</v>
      </c>
    </row>
    <row r="896" spans="1:8" x14ac:dyDescent="0.3">
      <c r="A896" t="s">
        <v>720</v>
      </c>
      <c r="B896" t="s">
        <v>167</v>
      </c>
      <c r="C896" t="s">
        <v>293</v>
      </c>
      <c r="D896" t="s">
        <v>2611</v>
      </c>
      <c r="E896" t="s">
        <v>2606</v>
      </c>
      <c r="F896">
        <v>33.020000000000003</v>
      </c>
    </row>
    <row r="897" spans="1:8" x14ac:dyDescent="0.3">
      <c r="A897" t="s">
        <v>720</v>
      </c>
      <c r="B897" t="s">
        <v>167</v>
      </c>
      <c r="C897" t="s">
        <v>20</v>
      </c>
      <c r="D897" t="s">
        <v>583</v>
      </c>
      <c r="E897" t="s">
        <v>2606</v>
      </c>
      <c r="F897">
        <v>0</v>
      </c>
      <c r="G897">
        <v>0</v>
      </c>
      <c r="H897">
        <v>0</v>
      </c>
    </row>
    <row r="898" spans="1:8" x14ac:dyDescent="0.3">
      <c r="A898" t="s">
        <v>720</v>
      </c>
      <c r="B898" t="s">
        <v>167</v>
      </c>
      <c r="C898" t="s">
        <v>295</v>
      </c>
      <c r="D898" t="s">
        <v>2612</v>
      </c>
      <c r="E898" t="s">
        <v>2613</v>
      </c>
      <c r="G898">
        <v>23.9</v>
      </c>
      <c r="H898">
        <v>26.9</v>
      </c>
    </row>
    <row r="899" spans="1:8" x14ac:dyDescent="0.3">
      <c r="A899" t="s">
        <v>720</v>
      </c>
      <c r="B899" t="s">
        <v>167</v>
      </c>
      <c r="C899" t="s">
        <v>298</v>
      </c>
      <c r="D899" t="s">
        <v>2614</v>
      </c>
      <c r="E899" t="s">
        <v>2613</v>
      </c>
      <c r="F899">
        <v>28</v>
      </c>
    </row>
    <row r="900" spans="1:8" x14ac:dyDescent="0.3">
      <c r="A900" t="s">
        <v>720</v>
      </c>
      <c r="B900" t="s">
        <v>182</v>
      </c>
      <c r="C900" t="s">
        <v>154</v>
      </c>
      <c r="D900" t="s">
        <v>2627</v>
      </c>
      <c r="E900" t="s">
        <v>2628</v>
      </c>
      <c r="G900">
        <v>506.8</v>
      </c>
      <c r="H900">
        <v>245</v>
      </c>
    </row>
    <row r="901" spans="1:8" x14ac:dyDescent="0.3">
      <c r="A901" t="s">
        <v>720</v>
      </c>
      <c r="B901" t="s">
        <v>182</v>
      </c>
      <c r="C901" t="s">
        <v>308</v>
      </c>
      <c r="D901" t="s">
        <v>2629</v>
      </c>
      <c r="E901" t="s">
        <v>2628</v>
      </c>
      <c r="G901">
        <v>1279.25</v>
      </c>
    </row>
    <row r="902" spans="1:8" x14ac:dyDescent="0.3">
      <c r="A902" t="s">
        <v>720</v>
      </c>
      <c r="B902" t="s">
        <v>182</v>
      </c>
      <c r="C902" t="s">
        <v>392</v>
      </c>
      <c r="D902" t="s">
        <v>2630</v>
      </c>
      <c r="E902" t="s">
        <v>2628</v>
      </c>
      <c r="G902">
        <v>-639.6</v>
      </c>
    </row>
    <row r="903" spans="1:8" x14ac:dyDescent="0.3">
      <c r="A903" t="s">
        <v>720</v>
      </c>
      <c r="B903" t="s">
        <v>182</v>
      </c>
      <c r="C903" t="s">
        <v>393</v>
      </c>
      <c r="D903" t="s">
        <v>2631</v>
      </c>
      <c r="E903" t="s">
        <v>2632</v>
      </c>
      <c r="F903">
        <v>263.65999999999997</v>
      </c>
    </row>
    <row r="904" spans="1:8" x14ac:dyDescent="0.3">
      <c r="A904" t="s">
        <v>720</v>
      </c>
      <c r="B904" t="s">
        <v>182</v>
      </c>
      <c r="C904" t="s">
        <v>352</v>
      </c>
      <c r="D904" t="s">
        <v>2633</v>
      </c>
      <c r="E904" t="s">
        <v>2632</v>
      </c>
      <c r="H904">
        <v>103.5</v>
      </c>
    </row>
    <row r="905" spans="1:8" x14ac:dyDescent="0.3">
      <c r="A905" t="s">
        <v>720</v>
      </c>
      <c r="B905" t="s">
        <v>182</v>
      </c>
      <c r="C905" t="s">
        <v>273</v>
      </c>
      <c r="D905" t="s">
        <v>2634</v>
      </c>
      <c r="E905" t="s">
        <v>2632</v>
      </c>
      <c r="F905">
        <v>3010.74</v>
      </c>
      <c r="G905">
        <v>21065.75</v>
      </c>
      <c r="H905">
        <v>5770.67</v>
      </c>
    </row>
    <row r="906" spans="1:8" x14ac:dyDescent="0.3">
      <c r="A906" t="s">
        <v>720</v>
      </c>
      <c r="B906" t="s">
        <v>182</v>
      </c>
      <c r="C906" t="s">
        <v>184</v>
      </c>
      <c r="D906" t="s">
        <v>600</v>
      </c>
      <c r="E906" t="s">
        <v>2632</v>
      </c>
      <c r="F906">
        <v>80201.899999999994</v>
      </c>
      <c r="G906">
        <v>81860.53</v>
      </c>
      <c r="H906">
        <v>82785.919999999998</v>
      </c>
    </row>
    <row r="907" spans="1:8" x14ac:dyDescent="0.3">
      <c r="A907" t="s">
        <v>720</v>
      </c>
      <c r="B907" t="s">
        <v>182</v>
      </c>
      <c r="C907" t="s">
        <v>274</v>
      </c>
      <c r="D907" t="s">
        <v>2635</v>
      </c>
      <c r="E907" t="s">
        <v>2632</v>
      </c>
      <c r="F907">
        <v>2879.72</v>
      </c>
      <c r="G907">
        <v>2675.7</v>
      </c>
    </row>
    <row r="908" spans="1:8" x14ac:dyDescent="0.3">
      <c r="A908" t="s">
        <v>720</v>
      </c>
      <c r="B908" t="s">
        <v>182</v>
      </c>
      <c r="C908" t="s">
        <v>275</v>
      </c>
      <c r="D908" t="s">
        <v>2636</v>
      </c>
      <c r="E908" t="s">
        <v>2632</v>
      </c>
      <c r="F908">
        <v>4044.6</v>
      </c>
      <c r="G908">
        <v>2700.39</v>
      </c>
      <c r="H908">
        <v>3716.63</v>
      </c>
    </row>
    <row r="909" spans="1:8" x14ac:dyDescent="0.3">
      <c r="A909" t="s">
        <v>720</v>
      </c>
      <c r="B909" t="s">
        <v>182</v>
      </c>
      <c r="C909" t="s">
        <v>276</v>
      </c>
      <c r="D909" t="s">
        <v>2637</v>
      </c>
      <c r="E909" t="s">
        <v>2632</v>
      </c>
      <c r="F909">
        <v>774</v>
      </c>
      <c r="G909">
        <v>10993.35</v>
      </c>
    </row>
    <row r="910" spans="1:8" x14ac:dyDescent="0.3">
      <c r="A910" t="s">
        <v>720</v>
      </c>
      <c r="B910" t="s">
        <v>182</v>
      </c>
      <c r="C910" t="s">
        <v>310</v>
      </c>
      <c r="D910" t="s">
        <v>2638</v>
      </c>
      <c r="E910" t="s">
        <v>2632</v>
      </c>
      <c r="G910">
        <v>69.95</v>
      </c>
    </row>
    <row r="911" spans="1:8" x14ac:dyDescent="0.3">
      <c r="A911" t="s">
        <v>720</v>
      </c>
      <c r="B911" t="s">
        <v>182</v>
      </c>
      <c r="C911" t="s">
        <v>277</v>
      </c>
      <c r="D911" t="s">
        <v>2639</v>
      </c>
      <c r="E911" t="s">
        <v>2632</v>
      </c>
      <c r="G911">
        <v>44.39</v>
      </c>
    </row>
    <row r="912" spans="1:8" x14ac:dyDescent="0.3">
      <c r="A912" t="s">
        <v>720</v>
      </c>
      <c r="B912" t="s">
        <v>182</v>
      </c>
      <c r="C912" t="s">
        <v>302</v>
      </c>
      <c r="D912" t="s">
        <v>2640</v>
      </c>
      <c r="E912" t="s">
        <v>2632</v>
      </c>
      <c r="F912">
        <v>395</v>
      </c>
      <c r="G912">
        <v>342</v>
      </c>
    </row>
    <row r="913" spans="1:8" x14ac:dyDescent="0.3">
      <c r="A913" t="s">
        <v>720</v>
      </c>
      <c r="B913" t="s">
        <v>182</v>
      </c>
      <c r="C913" t="s">
        <v>364</v>
      </c>
      <c r="D913" t="s">
        <v>2641</v>
      </c>
      <c r="E913" t="s">
        <v>2632</v>
      </c>
      <c r="F913">
        <v>475.6</v>
      </c>
      <c r="G913">
        <v>409.95</v>
      </c>
      <c r="H913">
        <v>66.209999999999994</v>
      </c>
    </row>
    <row r="914" spans="1:8" x14ac:dyDescent="0.3">
      <c r="A914" t="s">
        <v>720</v>
      </c>
      <c r="B914" t="s">
        <v>182</v>
      </c>
      <c r="C914" t="s">
        <v>360</v>
      </c>
      <c r="D914" t="s">
        <v>2642</v>
      </c>
      <c r="E914" t="s">
        <v>2632</v>
      </c>
      <c r="F914">
        <v>-214.32</v>
      </c>
      <c r="G914">
        <v>215.37</v>
      </c>
      <c r="H914">
        <v>22.4</v>
      </c>
    </row>
    <row r="915" spans="1:8" x14ac:dyDescent="0.3">
      <c r="A915" t="s">
        <v>720</v>
      </c>
      <c r="B915" t="s">
        <v>182</v>
      </c>
      <c r="C915" t="s">
        <v>280</v>
      </c>
      <c r="D915" t="s">
        <v>2643</v>
      </c>
      <c r="E915" t="s">
        <v>2632</v>
      </c>
      <c r="G915">
        <v>44.08</v>
      </c>
    </row>
    <row r="916" spans="1:8" x14ac:dyDescent="0.3">
      <c r="A916" t="s">
        <v>720</v>
      </c>
      <c r="B916" t="s">
        <v>182</v>
      </c>
      <c r="C916" t="s">
        <v>16</v>
      </c>
      <c r="D916" t="s">
        <v>2644</v>
      </c>
      <c r="E916" t="s">
        <v>2632</v>
      </c>
      <c r="F916">
        <v>0</v>
      </c>
      <c r="G916">
        <v>0</v>
      </c>
    </row>
    <row r="917" spans="1:8" x14ac:dyDescent="0.3">
      <c r="A917" t="s">
        <v>720</v>
      </c>
      <c r="B917" t="s">
        <v>182</v>
      </c>
      <c r="C917" t="s">
        <v>361</v>
      </c>
      <c r="D917" t="s">
        <v>2645</v>
      </c>
      <c r="E917" t="s">
        <v>2646</v>
      </c>
      <c r="F917">
        <v>4.16</v>
      </c>
    </row>
    <row r="918" spans="1:8" x14ac:dyDescent="0.3">
      <c r="A918" t="s">
        <v>720</v>
      </c>
      <c r="B918" t="s">
        <v>182</v>
      </c>
      <c r="C918" t="s">
        <v>222</v>
      </c>
      <c r="D918" t="s">
        <v>2647</v>
      </c>
      <c r="E918" t="s">
        <v>2646</v>
      </c>
      <c r="F918">
        <v>136.25</v>
      </c>
      <c r="G918">
        <v>131.97999999999999</v>
      </c>
      <c r="H918">
        <v>1189.5</v>
      </c>
    </row>
    <row r="919" spans="1:8" x14ac:dyDescent="0.3">
      <c r="A919" t="s">
        <v>720</v>
      </c>
      <c r="B919" t="s">
        <v>182</v>
      </c>
      <c r="C919" t="s">
        <v>365</v>
      </c>
      <c r="D919" t="s">
        <v>2648</v>
      </c>
      <c r="E919" t="s">
        <v>2646</v>
      </c>
      <c r="H919">
        <v>1858.16</v>
      </c>
    </row>
    <row r="920" spans="1:8" x14ac:dyDescent="0.3">
      <c r="A920" t="s">
        <v>720</v>
      </c>
      <c r="B920" t="s">
        <v>182</v>
      </c>
      <c r="C920" t="s">
        <v>305</v>
      </c>
      <c r="D920" t="s">
        <v>2649</v>
      </c>
      <c r="E920" t="s">
        <v>2646</v>
      </c>
      <c r="G920">
        <v>70</v>
      </c>
      <c r="H920">
        <v>30</v>
      </c>
    </row>
    <row r="921" spans="1:8" x14ac:dyDescent="0.3">
      <c r="A921" t="s">
        <v>720</v>
      </c>
      <c r="B921" t="s">
        <v>182</v>
      </c>
      <c r="C921" t="s">
        <v>18</v>
      </c>
      <c r="D921" t="s">
        <v>601</v>
      </c>
      <c r="E921" t="s">
        <v>2646</v>
      </c>
      <c r="F921">
        <v>0</v>
      </c>
      <c r="G921">
        <v>0</v>
      </c>
      <c r="H921">
        <v>0</v>
      </c>
    </row>
    <row r="922" spans="1:8" x14ac:dyDescent="0.3">
      <c r="A922" t="s">
        <v>720</v>
      </c>
      <c r="B922" t="s">
        <v>182</v>
      </c>
      <c r="C922" t="s">
        <v>54</v>
      </c>
      <c r="D922" t="s">
        <v>2650</v>
      </c>
      <c r="E922" t="s">
        <v>2646</v>
      </c>
      <c r="F922">
        <v>1752</v>
      </c>
      <c r="G922">
        <v>1764</v>
      </c>
      <c r="H922">
        <v>1617</v>
      </c>
    </row>
    <row r="923" spans="1:8" x14ac:dyDescent="0.3">
      <c r="A923" t="s">
        <v>720</v>
      </c>
      <c r="B923" t="s">
        <v>182</v>
      </c>
      <c r="C923" t="s">
        <v>337</v>
      </c>
      <c r="D923" t="s">
        <v>2651</v>
      </c>
      <c r="E923" t="s">
        <v>2646</v>
      </c>
      <c r="F923">
        <v>31.58</v>
      </c>
    </row>
    <row r="924" spans="1:8" x14ac:dyDescent="0.3">
      <c r="A924" t="s">
        <v>720</v>
      </c>
      <c r="B924" t="s">
        <v>182</v>
      </c>
      <c r="C924" t="s">
        <v>281</v>
      </c>
      <c r="D924" t="s">
        <v>2652</v>
      </c>
      <c r="E924" t="s">
        <v>2653</v>
      </c>
      <c r="F924">
        <v>150.44</v>
      </c>
      <c r="G924">
        <v>478.3</v>
      </c>
      <c r="H924">
        <v>95.98</v>
      </c>
    </row>
    <row r="925" spans="1:8" x14ac:dyDescent="0.3">
      <c r="A925" t="s">
        <v>720</v>
      </c>
      <c r="B925" t="s">
        <v>182</v>
      </c>
      <c r="C925" t="s">
        <v>282</v>
      </c>
      <c r="D925" t="s">
        <v>2654</v>
      </c>
      <c r="E925" t="s">
        <v>2653</v>
      </c>
      <c r="F925">
        <v>68</v>
      </c>
      <c r="G925">
        <v>193</v>
      </c>
      <c r="H925">
        <v>160.62</v>
      </c>
    </row>
    <row r="926" spans="1:8" x14ac:dyDescent="0.3">
      <c r="A926" t="s">
        <v>720</v>
      </c>
      <c r="B926" t="s">
        <v>182</v>
      </c>
      <c r="C926" t="s">
        <v>283</v>
      </c>
      <c r="D926" t="s">
        <v>2655</v>
      </c>
      <c r="E926" t="s">
        <v>2653</v>
      </c>
      <c r="H926">
        <v>16</v>
      </c>
    </row>
    <row r="927" spans="1:8" x14ac:dyDescent="0.3">
      <c r="A927" t="s">
        <v>720</v>
      </c>
      <c r="B927" t="s">
        <v>182</v>
      </c>
      <c r="C927" t="s">
        <v>284</v>
      </c>
      <c r="D927" t="s">
        <v>2656</v>
      </c>
      <c r="E927" t="s">
        <v>2653</v>
      </c>
      <c r="F927">
        <v>585.52</v>
      </c>
      <c r="G927">
        <v>1219.32</v>
      </c>
    </row>
    <row r="928" spans="1:8" x14ac:dyDescent="0.3">
      <c r="A928" t="s">
        <v>720</v>
      </c>
      <c r="B928" t="s">
        <v>182</v>
      </c>
      <c r="C928" t="s">
        <v>286</v>
      </c>
      <c r="D928" t="s">
        <v>2657</v>
      </c>
      <c r="E928" t="s">
        <v>2653</v>
      </c>
      <c r="F928">
        <v>614.1</v>
      </c>
    </row>
    <row r="929" spans="1:8" x14ac:dyDescent="0.3">
      <c r="A929" t="s">
        <v>720</v>
      </c>
      <c r="B929" t="s">
        <v>182</v>
      </c>
      <c r="C929" t="s">
        <v>287</v>
      </c>
      <c r="D929" t="s">
        <v>2658</v>
      </c>
      <c r="E929" t="s">
        <v>2653</v>
      </c>
      <c r="F929">
        <v>253</v>
      </c>
    </row>
    <row r="930" spans="1:8" x14ac:dyDescent="0.3">
      <c r="A930" t="s">
        <v>720</v>
      </c>
      <c r="B930" t="s">
        <v>182</v>
      </c>
      <c r="C930" t="s">
        <v>289</v>
      </c>
      <c r="D930" t="s">
        <v>2659</v>
      </c>
      <c r="E930" t="s">
        <v>2653</v>
      </c>
      <c r="G930">
        <v>1280.3</v>
      </c>
    </row>
    <row r="931" spans="1:8" x14ac:dyDescent="0.3">
      <c r="A931" t="s">
        <v>720</v>
      </c>
      <c r="B931" t="s">
        <v>182</v>
      </c>
      <c r="C931" t="s">
        <v>20</v>
      </c>
      <c r="D931" t="s">
        <v>602</v>
      </c>
      <c r="E931" t="s">
        <v>2653</v>
      </c>
      <c r="F931">
        <v>0</v>
      </c>
      <c r="G931">
        <v>0</v>
      </c>
      <c r="H931">
        <v>0</v>
      </c>
    </row>
    <row r="932" spans="1:8" x14ac:dyDescent="0.3">
      <c r="A932" t="s">
        <v>720</v>
      </c>
      <c r="B932" t="s">
        <v>182</v>
      </c>
      <c r="C932" t="s">
        <v>344</v>
      </c>
      <c r="D932" t="s">
        <v>2660</v>
      </c>
      <c r="E932" t="s">
        <v>2661</v>
      </c>
      <c r="F932">
        <v>669.1</v>
      </c>
      <c r="G932">
        <v>1760.58</v>
      </c>
      <c r="H932">
        <v>1193.46</v>
      </c>
    </row>
    <row r="933" spans="1:8" x14ac:dyDescent="0.3">
      <c r="A933" t="s">
        <v>720</v>
      </c>
      <c r="B933" t="s">
        <v>182</v>
      </c>
      <c r="C933" t="s">
        <v>327</v>
      </c>
      <c r="D933" t="s">
        <v>2662</v>
      </c>
      <c r="E933" t="s">
        <v>2661</v>
      </c>
      <c r="F933">
        <v>183.16</v>
      </c>
    </row>
    <row r="934" spans="1:8" x14ac:dyDescent="0.3">
      <c r="A934" t="s">
        <v>720</v>
      </c>
      <c r="B934" t="s">
        <v>182</v>
      </c>
      <c r="C934" t="s">
        <v>22</v>
      </c>
      <c r="D934" t="s">
        <v>2663</v>
      </c>
      <c r="E934" t="s">
        <v>2661</v>
      </c>
      <c r="F934">
        <v>15890.7</v>
      </c>
      <c r="G934">
        <v>11898.22</v>
      </c>
      <c r="H934">
        <v>13063.71</v>
      </c>
    </row>
    <row r="935" spans="1:8" x14ac:dyDescent="0.3">
      <c r="A935" t="s">
        <v>720</v>
      </c>
      <c r="B935" t="s">
        <v>182</v>
      </c>
      <c r="C935" t="s">
        <v>43</v>
      </c>
      <c r="D935" t="s">
        <v>603</v>
      </c>
      <c r="E935" t="s">
        <v>2661</v>
      </c>
      <c r="F935">
        <v>0</v>
      </c>
      <c r="G935">
        <v>0</v>
      </c>
      <c r="H935">
        <v>0</v>
      </c>
    </row>
    <row r="936" spans="1:8" x14ac:dyDescent="0.3">
      <c r="A936" t="s">
        <v>720</v>
      </c>
      <c r="B936" t="s">
        <v>182</v>
      </c>
      <c r="C936" t="s">
        <v>158</v>
      </c>
      <c r="D936" t="s">
        <v>2664</v>
      </c>
      <c r="E936" t="s">
        <v>2665</v>
      </c>
      <c r="F936">
        <v>512.99</v>
      </c>
      <c r="G936">
        <v>1085.8599999999999</v>
      </c>
      <c r="H936">
        <v>40</v>
      </c>
    </row>
    <row r="937" spans="1:8" x14ac:dyDescent="0.3">
      <c r="A937" t="s">
        <v>720</v>
      </c>
      <c r="B937" t="s">
        <v>182</v>
      </c>
      <c r="C937" t="s">
        <v>295</v>
      </c>
      <c r="D937" t="s">
        <v>2666</v>
      </c>
      <c r="E937" t="s">
        <v>2665</v>
      </c>
      <c r="F937">
        <v>0</v>
      </c>
      <c r="H937">
        <v>1178</v>
      </c>
    </row>
    <row r="938" spans="1:8" x14ac:dyDescent="0.3">
      <c r="A938" t="s">
        <v>720</v>
      </c>
      <c r="B938" t="s">
        <v>182</v>
      </c>
      <c r="C938" t="s">
        <v>174</v>
      </c>
      <c r="D938" t="s">
        <v>2667</v>
      </c>
      <c r="E938" t="s">
        <v>2665</v>
      </c>
      <c r="F938">
        <v>29.16</v>
      </c>
    </row>
    <row r="939" spans="1:8" x14ac:dyDescent="0.3">
      <c r="A939" t="s">
        <v>720</v>
      </c>
      <c r="B939" t="s">
        <v>182</v>
      </c>
      <c r="C939" t="s">
        <v>298</v>
      </c>
      <c r="D939" t="s">
        <v>2668</v>
      </c>
      <c r="E939" t="s">
        <v>2665</v>
      </c>
      <c r="F939">
        <v>948</v>
      </c>
      <c r="G939">
        <v>398</v>
      </c>
      <c r="H939">
        <v>11.53</v>
      </c>
    </row>
    <row r="940" spans="1:8" x14ac:dyDescent="0.3">
      <c r="A940" t="s">
        <v>720</v>
      </c>
      <c r="B940" t="s">
        <v>182</v>
      </c>
      <c r="C940" t="s">
        <v>324</v>
      </c>
      <c r="D940" t="s">
        <v>2669</v>
      </c>
      <c r="E940" t="s">
        <v>2665</v>
      </c>
      <c r="F940">
        <v>0</v>
      </c>
    </row>
    <row r="941" spans="1:8" x14ac:dyDescent="0.3">
      <c r="A941" t="s">
        <v>720</v>
      </c>
      <c r="B941" t="s">
        <v>182</v>
      </c>
      <c r="C941" t="s">
        <v>49</v>
      </c>
      <c r="D941" t="s">
        <v>2670</v>
      </c>
      <c r="E941" t="s">
        <v>2665</v>
      </c>
      <c r="F941">
        <v>0.43</v>
      </c>
      <c r="G941">
        <v>1.78</v>
      </c>
      <c r="H941">
        <v>2.0099999999999998</v>
      </c>
    </row>
    <row r="942" spans="1:8" x14ac:dyDescent="0.3">
      <c r="A942" t="s">
        <v>720</v>
      </c>
      <c r="B942" t="s">
        <v>182</v>
      </c>
      <c r="C942" t="s">
        <v>28</v>
      </c>
      <c r="D942" t="s">
        <v>604</v>
      </c>
      <c r="E942" t="s">
        <v>2665</v>
      </c>
      <c r="F942">
        <v>0</v>
      </c>
      <c r="G942">
        <v>0</v>
      </c>
      <c r="H942">
        <v>0</v>
      </c>
    </row>
    <row r="943" spans="1:8" x14ac:dyDescent="0.3">
      <c r="A943" t="s">
        <v>720</v>
      </c>
      <c r="B943" t="s">
        <v>182</v>
      </c>
      <c r="C943" t="s">
        <v>353</v>
      </c>
      <c r="D943" t="s">
        <v>2671</v>
      </c>
      <c r="E943" t="s">
        <v>2672</v>
      </c>
      <c r="H943">
        <v>5318.25</v>
      </c>
    </row>
    <row r="944" spans="1:8" x14ac:dyDescent="0.3">
      <c r="A944" t="s">
        <v>720</v>
      </c>
      <c r="B944" t="s">
        <v>182</v>
      </c>
      <c r="C944" t="s">
        <v>330</v>
      </c>
      <c r="D944" t="s">
        <v>2673</v>
      </c>
      <c r="E944" t="s">
        <v>2672</v>
      </c>
      <c r="F944">
        <v>6310.3</v>
      </c>
      <c r="G944">
        <v>-750</v>
      </c>
    </row>
    <row r="945" spans="1:8" x14ac:dyDescent="0.3">
      <c r="A945" t="s">
        <v>720</v>
      </c>
      <c r="B945" t="s">
        <v>182</v>
      </c>
      <c r="C945" t="s">
        <v>329</v>
      </c>
      <c r="D945" t="s">
        <v>2674</v>
      </c>
      <c r="E945" t="s">
        <v>2672</v>
      </c>
      <c r="F945">
        <v>0</v>
      </c>
      <c r="G945">
        <v>75150.989999999991</v>
      </c>
      <c r="H945">
        <v>17962.46</v>
      </c>
    </row>
    <row r="946" spans="1:8" x14ac:dyDescent="0.3">
      <c r="A946" t="s">
        <v>720</v>
      </c>
      <c r="B946" t="s">
        <v>182</v>
      </c>
      <c r="C946" t="s">
        <v>187</v>
      </c>
      <c r="D946" t="s">
        <v>606</v>
      </c>
      <c r="E946" t="s">
        <v>2672</v>
      </c>
      <c r="F946">
        <v>0</v>
      </c>
      <c r="G946">
        <v>0</v>
      </c>
      <c r="H946">
        <v>0</v>
      </c>
    </row>
    <row r="947" spans="1:8" x14ac:dyDescent="0.3">
      <c r="A947" t="s">
        <v>720</v>
      </c>
      <c r="B947" t="s">
        <v>189</v>
      </c>
      <c r="C947" t="s">
        <v>271</v>
      </c>
      <c r="D947" t="s">
        <v>2685</v>
      </c>
      <c r="E947" t="s">
        <v>2686</v>
      </c>
      <c r="F947">
        <v>44</v>
      </c>
    </row>
    <row r="948" spans="1:8" x14ac:dyDescent="0.3">
      <c r="A948" t="s">
        <v>720</v>
      </c>
      <c r="B948" t="s">
        <v>189</v>
      </c>
      <c r="C948" t="s">
        <v>334</v>
      </c>
      <c r="D948" t="s">
        <v>2687</v>
      </c>
      <c r="E948" t="s">
        <v>2686</v>
      </c>
      <c r="H948">
        <v>249.99</v>
      </c>
    </row>
    <row r="949" spans="1:8" x14ac:dyDescent="0.3">
      <c r="A949" t="s">
        <v>720</v>
      </c>
      <c r="B949" t="s">
        <v>189</v>
      </c>
      <c r="C949" t="s">
        <v>276</v>
      </c>
      <c r="D949" t="s">
        <v>2688</v>
      </c>
      <c r="E949" t="s">
        <v>2686</v>
      </c>
      <c r="F949">
        <v>-248.37</v>
      </c>
      <c r="H949">
        <v>810.62</v>
      </c>
    </row>
    <row r="950" spans="1:8" x14ac:dyDescent="0.3">
      <c r="A950" t="s">
        <v>720</v>
      </c>
      <c r="B950" t="s">
        <v>189</v>
      </c>
      <c r="C950" t="s">
        <v>302</v>
      </c>
      <c r="D950" t="s">
        <v>2689</v>
      </c>
      <c r="E950" t="s">
        <v>2686</v>
      </c>
      <c r="F950">
        <v>-137.69999999999999</v>
      </c>
    </row>
    <row r="951" spans="1:8" x14ac:dyDescent="0.3">
      <c r="A951" t="s">
        <v>720</v>
      </c>
      <c r="B951" t="s">
        <v>189</v>
      </c>
      <c r="C951" t="s">
        <v>364</v>
      </c>
      <c r="D951" t="s">
        <v>2690</v>
      </c>
      <c r="E951" t="s">
        <v>2686</v>
      </c>
      <c r="F951">
        <v>381.45</v>
      </c>
      <c r="G951">
        <v>26.85</v>
      </c>
    </row>
    <row r="952" spans="1:8" x14ac:dyDescent="0.3">
      <c r="A952" t="s">
        <v>720</v>
      </c>
      <c r="B952" t="s">
        <v>189</v>
      </c>
      <c r="C952" t="s">
        <v>360</v>
      </c>
      <c r="D952" t="s">
        <v>2691</v>
      </c>
      <c r="E952" t="s">
        <v>2686</v>
      </c>
      <c r="F952">
        <v>141.94</v>
      </c>
      <c r="G952">
        <v>0.66</v>
      </c>
      <c r="H952">
        <v>1.8</v>
      </c>
    </row>
    <row r="953" spans="1:8" x14ac:dyDescent="0.3">
      <c r="A953" t="s">
        <v>720</v>
      </c>
      <c r="B953" t="s">
        <v>189</v>
      </c>
      <c r="C953" t="s">
        <v>16</v>
      </c>
      <c r="D953" t="s">
        <v>607</v>
      </c>
      <c r="E953" t="s">
        <v>2686</v>
      </c>
      <c r="F953">
        <v>0</v>
      </c>
      <c r="G953">
        <v>0</v>
      </c>
      <c r="H953">
        <v>0</v>
      </c>
    </row>
    <row r="954" spans="1:8" x14ac:dyDescent="0.3">
      <c r="A954" t="s">
        <v>720</v>
      </c>
      <c r="B954" t="s">
        <v>189</v>
      </c>
      <c r="C954" t="s">
        <v>222</v>
      </c>
      <c r="D954" t="s">
        <v>2692</v>
      </c>
      <c r="E954" t="s">
        <v>2693</v>
      </c>
      <c r="F954">
        <v>38.770000000000003</v>
      </c>
      <c r="G954">
        <v>12.36</v>
      </c>
    </row>
    <row r="955" spans="1:8" x14ac:dyDescent="0.3">
      <c r="A955" t="s">
        <v>720</v>
      </c>
      <c r="B955" t="s">
        <v>189</v>
      </c>
      <c r="C955" t="s">
        <v>365</v>
      </c>
      <c r="D955" t="s">
        <v>2694</v>
      </c>
      <c r="E955" t="s">
        <v>2693</v>
      </c>
      <c r="F955">
        <v>11.45</v>
      </c>
    </row>
    <row r="956" spans="1:8" x14ac:dyDescent="0.3">
      <c r="A956" t="s">
        <v>720</v>
      </c>
      <c r="B956" t="s">
        <v>189</v>
      </c>
      <c r="C956" t="s">
        <v>20</v>
      </c>
      <c r="D956" t="s">
        <v>608</v>
      </c>
      <c r="E956" t="s">
        <v>2695</v>
      </c>
      <c r="F956">
        <v>0</v>
      </c>
      <c r="G956">
        <v>0</v>
      </c>
      <c r="H956">
        <v>0</v>
      </c>
    </row>
    <row r="957" spans="1:8" x14ac:dyDescent="0.3">
      <c r="A957" t="s">
        <v>720</v>
      </c>
      <c r="B957" t="s">
        <v>189</v>
      </c>
      <c r="C957" t="s">
        <v>158</v>
      </c>
      <c r="D957" t="s">
        <v>2696</v>
      </c>
      <c r="E957" t="s">
        <v>2697</v>
      </c>
      <c r="F957">
        <v>100</v>
      </c>
    </row>
    <row r="958" spans="1:8" x14ac:dyDescent="0.3">
      <c r="A958" t="s">
        <v>720</v>
      </c>
      <c r="B958" t="s">
        <v>189</v>
      </c>
      <c r="C958" t="s">
        <v>28</v>
      </c>
      <c r="D958" t="s">
        <v>609</v>
      </c>
      <c r="E958" t="s">
        <v>2697</v>
      </c>
      <c r="F958">
        <v>0</v>
      </c>
      <c r="G958">
        <v>0</v>
      </c>
      <c r="H958">
        <v>0</v>
      </c>
    </row>
    <row r="959" spans="1:8" x14ac:dyDescent="0.3">
      <c r="A959" t="s">
        <v>720</v>
      </c>
      <c r="B959" t="s">
        <v>195</v>
      </c>
      <c r="C959" t="s">
        <v>360</v>
      </c>
      <c r="D959" t="s">
        <v>2698</v>
      </c>
      <c r="E959" t="s">
        <v>2699</v>
      </c>
      <c r="G959">
        <v>0.5</v>
      </c>
      <c r="H959">
        <v>2.5</v>
      </c>
    </row>
    <row r="960" spans="1:8" x14ac:dyDescent="0.3">
      <c r="A960" t="s">
        <v>720</v>
      </c>
      <c r="B960" t="s">
        <v>195</v>
      </c>
      <c r="C960" t="s">
        <v>16</v>
      </c>
      <c r="D960" t="s">
        <v>615</v>
      </c>
      <c r="E960" t="s">
        <v>2699</v>
      </c>
      <c r="F960">
        <v>0</v>
      </c>
      <c r="G960">
        <v>0</v>
      </c>
      <c r="H960">
        <v>0</v>
      </c>
    </row>
    <row r="961" spans="1:8" x14ac:dyDescent="0.3">
      <c r="A961" t="s">
        <v>720</v>
      </c>
      <c r="B961" t="s">
        <v>195</v>
      </c>
      <c r="C961" t="s">
        <v>222</v>
      </c>
      <c r="D961" t="s">
        <v>2700</v>
      </c>
      <c r="E961" t="s">
        <v>2701</v>
      </c>
      <c r="F961">
        <v>0.92</v>
      </c>
    </row>
    <row r="962" spans="1:8" x14ac:dyDescent="0.3">
      <c r="A962" t="s">
        <v>720</v>
      </c>
      <c r="B962" t="s">
        <v>195</v>
      </c>
      <c r="C962" t="s">
        <v>54</v>
      </c>
      <c r="D962" t="s">
        <v>616</v>
      </c>
      <c r="E962" t="s">
        <v>2701</v>
      </c>
      <c r="F962">
        <v>0</v>
      </c>
      <c r="G962">
        <v>0</v>
      </c>
      <c r="H962">
        <v>0</v>
      </c>
    </row>
    <row r="963" spans="1:8" x14ac:dyDescent="0.3">
      <c r="A963" t="s">
        <v>720</v>
      </c>
      <c r="B963" t="s">
        <v>195</v>
      </c>
      <c r="C963" t="s">
        <v>22</v>
      </c>
      <c r="D963" t="s">
        <v>618</v>
      </c>
      <c r="E963" t="s">
        <v>2702</v>
      </c>
      <c r="F963">
        <v>0</v>
      </c>
      <c r="G963">
        <v>5009</v>
      </c>
      <c r="H963">
        <v>5009</v>
      </c>
    </row>
    <row r="964" spans="1:8" x14ac:dyDescent="0.3">
      <c r="A964" t="s">
        <v>720</v>
      </c>
      <c r="B964" t="s">
        <v>195</v>
      </c>
      <c r="C964" t="s">
        <v>324</v>
      </c>
      <c r="D964" t="s">
        <v>2703</v>
      </c>
      <c r="E964" t="s">
        <v>2704</v>
      </c>
      <c r="F964">
        <v>5009</v>
      </c>
    </row>
    <row r="965" spans="1:8" x14ac:dyDescent="0.3">
      <c r="A965" t="s">
        <v>720</v>
      </c>
      <c r="B965" t="s">
        <v>195</v>
      </c>
      <c r="C965" t="s">
        <v>28</v>
      </c>
      <c r="D965" t="s">
        <v>619</v>
      </c>
      <c r="E965" t="s">
        <v>2704</v>
      </c>
      <c r="F965">
        <v>0</v>
      </c>
      <c r="G965">
        <v>0</v>
      </c>
      <c r="H965">
        <v>0</v>
      </c>
    </row>
    <row r="966" spans="1:8" x14ac:dyDescent="0.3">
      <c r="A966" t="s">
        <v>720</v>
      </c>
      <c r="B966" t="s">
        <v>198</v>
      </c>
      <c r="C966" t="s">
        <v>270</v>
      </c>
      <c r="D966" t="s">
        <v>2705</v>
      </c>
      <c r="E966" t="s">
        <v>2706</v>
      </c>
      <c r="H966">
        <v>28.08</v>
      </c>
    </row>
    <row r="967" spans="1:8" x14ac:dyDescent="0.3">
      <c r="A967" t="s">
        <v>720</v>
      </c>
      <c r="B967" t="s">
        <v>198</v>
      </c>
      <c r="C967" t="s">
        <v>272</v>
      </c>
      <c r="D967" t="s">
        <v>2707</v>
      </c>
      <c r="E967" t="s">
        <v>2708</v>
      </c>
      <c r="F967">
        <v>69</v>
      </c>
      <c r="G967">
        <v>183.08</v>
      </c>
      <c r="H967">
        <v>191.28</v>
      </c>
    </row>
    <row r="968" spans="1:8" x14ac:dyDescent="0.3">
      <c r="A968" t="s">
        <v>720</v>
      </c>
      <c r="B968" t="s">
        <v>198</v>
      </c>
      <c r="C968" t="s">
        <v>273</v>
      </c>
      <c r="D968" t="s">
        <v>2709</v>
      </c>
      <c r="E968" t="s">
        <v>2708</v>
      </c>
      <c r="F968">
        <v>44.8</v>
      </c>
      <c r="H968">
        <v>676.21</v>
      </c>
    </row>
    <row r="969" spans="1:8" x14ac:dyDescent="0.3">
      <c r="A969" t="s">
        <v>720</v>
      </c>
      <c r="B969" t="s">
        <v>198</v>
      </c>
      <c r="C969" t="s">
        <v>184</v>
      </c>
      <c r="D969" t="s">
        <v>2710</v>
      </c>
      <c r="E969" t="s">
        <v>2708</v>
      </c>
      <c r="F969">
        <v>-150</v>
      </c>
      <c r="G969">
        <v>-180</v>
      </c>
      <c r="H969">
        <v>-1.52</v>
      </c>
    </row>
    <row r="970" spans="1:8" x14ac:dyDescent="0.3">
      <c r="A970" t="s">
        <v>720</v>
      </c>
      <c r="B970" t="s">
        <v>198</v>
      </c>
      <c r="C970" t="s">
        <v>274</v>
      </c>
      <c r="D970" t="s">
        <v>2711</v>
      </c>
      <c r="E970" t="s">
        <v>2708</v>
      </c>
      <c r="G970">
        <v>146</v>
      </c>
    </row>
    <row r="971" spans="1:8" x14ac:dyDescent="0.3">
      <c r="A971" t="s">
        <v>720</v>
      </c>
      <c r="B971" t="s">
        <v>198</v>
      </c>
      <c r="C971" t="s">
        <v>275</v>
      </c>
      <c r="D971" t="s">
        <v>2712</v>
      </c>
      <c r="E971" t="s">
        <v>2708</v>
      </c>
      <c r="G971">
        <v>135.19</v>
      </c>
      <c r="H971">
        <v>75.61</v>
      </c>
    </row>
    <row r="972" spans="1:8" x14ac:dyDescent="0.3">
      <c r="A972" t="s">
        <v>720</v>
      </c>
      <c r="B972" t="s">
        <v>198</v>
      </c>
      <c r="C972" t="s">
        <v>276</v>
      </c>
      <c r="D972" t="s">
        <v>2713</v>
      </c>
      <c r="E972" t="s">
        <v>2708</v>
      </c>
      <c r="G972">
        <v>125</v>
      </c>
    </row>
    <row r="973" spans="1:8" x14ac:dyDescent="0.3">
      <c r="A973" t="s">
        <v>720</v>
      </c>
      <c r="B973" t="s">
        <v>198</v>
      </c>
      <c r="C973" t="s">
        <v>277</v>
      </c>
      <c r="D973" t="s">
        <v>2714</v>
      </c>
      <c r="E973" t="s">
        <v>2708</v>
      </c>
      <c r="F973">
        <v>0</v>
      </c>
    </row>
    <row r="974" spans="1:8" x14ac:dyDescent="0.3">
      <c r="A974" t="s">
        <v>720</v>
      </c>
      <c r="B974" t="s">
        <v>198</v>
      </c>
      <c r="C974" t="s">
        <v>302</v>
      </c>
      <c r="D974" t="s">
        <v>2715</v>
      </c>
      <c r="E974" t="s">
        <v>2708</v>
      </c>
      <c r="G974">
        <v>447.85</v>
      </c>
      <c r="H974">
        <v>19.95</v>
      </c>
    </row>
    <row r="975" spans="1:8" x14ac:dyDescent="0.3">
      <c r="A975" t="s">
        <v>720</v>
      </c>
      <c r="B975" t="s">
        <v>198</v>
      </c>
      <c r="C975" t="s">
        <v>364</v>
      </c>
      <c r="D975" t="s">
        <v>2716</v>
      </c>
      <c r="E975" t="s">
        <v>2708</v>
      </c>
      <c r="F975">
        <v>34.450000000000003</v>
      </c>
      <c r="G975">
        <v>103.06</v>
      </c>
      <c r="H975">
        <v>56.73</v>
      </c>
    </row>
    <row r="976" spans="1:8" x14ac:dyDescent="0.3">
      <c r="A976" t="s">
        <v>720</v>
      </c>
      <c r="B976" t="s">
        <v>198</v>
      </c>
      <c r="C976" t="s">
        <v>360</v>
      </c>
      <c r="D976" t="s">
        <v>2717</v>
      </c>
      <c r="E976" t="s">
        <v>2708</v>
      </c>
      <c r="F976">
        <v>2130.75</v>
      </c>
      <c r="G976">
        <v>2521.46</v>
      </c>
      <c r="H976">
        <v>2449.5</v>
      </c>
    </row>
    <row r="977" spans="1:8" x14ac:dyDescent="0.3">
      <c r="A977" t="s">
        <v>720</v>
      </c>
      <c r="B977" t="s">
        <v>198</v>
      </c>
      <c r="C977" t="s">
        <v>16</v>
      </c>
      <c r="D977" t="s">
        <v>620</v>
      </c>
      <c r="E977" t="s">
        <v>2708</v>
      </c>
      <c r="F977">
        <v>0</v>
      </c>
      <c r="G977">
        <v>0</v>
      </c>
      <c r="H977">
        <v>0</v>
      </c>
    </row>
    <row r="978" spans="1:8" x14ac:dyDescent="0.3">
      <c r="A978" t="s">
        <v>720</v>
      </c>
      <c r="B978" t="s">
        <v>198</v>
      </c>
      <c r="C978" t="s">
        <v>222</v>
      </c>
      <c r="D978" t="s">
        <v>2718</v>
      </c>
      <c r="E978" t="s">
        <v>2719</v>
      </c>
      <c r="H978">
        <v>1</v>
      </c>
    </row>
    <row r="979" spans="1:8" x14ac:dyDescent="0.3">
      <c r="A979" t="s">
        <v>720</v>
      </c>
      <c r="B979" t="s">
        <v>198</v>
      </c>
      <c r="C979" t="s">
        <v>54</v>
      </c>
      <c r="D979" t="s">
        <v>621</v>
      </c>
      <c r="E979" t="s">
        <v>2719</v>
      </c>
      <c r="F979">
        <v>1920</v>
      </c>
      <c r="G979">
        <v>2376</v>
      </c>
      <c r="H979">
        <v>2178</v>
      </c>
    </row>
    <row r="980" spans="1:8" x14ac:dyDescent="0.3">
      <c r="A980" t="s">
        <v>720</v>
      </c>
      <c r="B980" t="s">
        <v>198</v>
      </c>
      <c r="C980" t="s">
        <v>337</v>
      </c>
      <c r="D980" t="s">
        <v>2720</v>
      </c>
      <c r="E980" t="s">
        <v>2719</v>
      </c>
      <c r="F980">
        <v>10.28</v>
      </c>
    </row>
    <row r="981" spans="1:8" x14ac:dyDescent="0.3">
      <c r="A981" t="s">
        <v>720</v>
      </c>
      <c r="B981" t="s">
        <v>198</v>
      </c>
      <c r="C981" t="s">
        <v>282</v>
      </c>
      <c r="D981" t="s">
        <v>2721</v>
      </c>
      <c r="E981" t="s">
        <v>2722</v>
      </c>
      <c r="G981">
        <v>50.96</v>
      </c>
    </row>
    <row r="982" spans="1:8" x14ac:dyDescent="0.3">
      <c r="A982" t="s">
        <v>720</v>
      </c>
      <c r="B982" t="s">
        <v>198</v>
      </c>
      <c r="C982" t="s">
        <v>20</v>
      </c>
      <c r="D982" t="s">
        <v>622</v>
      </c>
      <c r="E982" t="s">
        <v>2722</v>
      </c>
      <c r="F982">
        <v>0</v>
      </c>
      <c r="G982">
        <v>0</v>
      </c>
      <c r="H982">
        <v>0</v>
      </c>
    </row>
    <row r="983" spans="1:8" x14ac:dyDescent="0.3">
      <c r="A983" t="s">
        <v>720</v>
      </c>
      <c r="B983" t="s">
        <v>198</v>
      </c>
      <c r="C983" t="s">
        <v>22</v>
      </c>
      <c r="D983" t="s">
        <v>2723</v>
      </c>
      <c r="E983" t="s">
        <v>2724</v>
      </c>
      <c r="H983">
        <v>1058.8900000000001</v>
      </c>
    </row>
    <row r="984" spans="1:8" x14ac:dyDescent="0.3">
      <c r="A984" t="s">
        <v>720</v>
      </c>
      <c r="B984" t="s">
        <v>198</v>
      </c>
      <c r="C984" t="s">
        <v>295</v>
      </c>
      <c r="D984" t="s">
        <v>2725</v>
      </c>
      <c r="E984" t="s">
        <v>2726</v>
      </c>
      <c r="H984">
        <v>749</v>
      </c>
    </row>
    <row r="985" spans="1:8" x14ac:dyDescent="0.3">
      <c r="A985" t="s">
        <v>720</v>
      </c>
      <c r="B985" t="s">
        <v>198</v>
      </c>
      <c r="C985" t="s">
        <v>296</v>
      </c>
      <c r="D985" t="s">
        <v>2727</v>
      </c>
      <c r="E985" t="s">
        <v>2726</v>
      </c>
      <c r="H985">
        <v>79</v>
      </c>
    </row>
    <row r="986" spans="1:8" x14ac:dyDescent="0.3">
      <c r="A986" t="s">
        <v>720</v>
      </c>
      <c r="B986" t="s">
        <v>198</v>
      </c>
      <c r="C986" t="s">
        <v>174</v>
      </c>
      <c r="D986" t="s">
        <v>2728</v>
      </c>
      <c r="E986" t="s">
        <v>2726</v>
      </c>
      <c r="G986">
        <v>15</v>
      </c>
    </row>
    <row r="987" spans="1:8" x14ac:dyDescent="0.3">
      <c r="A987" t="s">
        <v>720</v>
      </c>
      <c r="B987" t="s">
        <v>198</v>
      </c>
      <c r="C987" t="s">
        <v>28</v>
      </c>
      <c r="D987" t="s">
        <v>623</v>
      </c>
      <c r="E987" t="s">
        <v>2726</v>
      </c>
      <c r="F987">
        <v>0</v>
      </c>
      <c r="G987">
        <v>0</v>
      </c>
      <c r="H987">
        <v>0</v>
      </c>
    </row>
    <row r="988" spans="1:8" x14ac:dyDescent="0.3">
      <c r="A988" t="s">
        <v>720</v>
      </c>
      <c r="B988" t="s">
        <v>200</v>
      </c>
      <c r="C988" t="s">
        <v>154</v>
      </c>
      <c r="D988" t="s">
        <v>624</v>
      </c>
      <c r="E988" t="s">
        <v>2737</v>
      </c>
      <c r="F988">
        <v>16000</v>
      </c>
      <c r="G988">
        <v>0</v>
      </c>
      <c r="H988">
        <v>1500</v>
      </c>
    </row>
    <row r="989" spans="1:8" x14ac:dyDescent="0.3">
      <c r="A989" t="s">
        <v>720</v>
      </c>
      <c r="B989" t="s">
        <v>200</v>
      </c>
      <c r="C989" t="s">
        <v>270</v>
      </c>
      <c r="D989" t="s">
        <v>2738</v>
      </c>
      <c r="E989" t="s">
        <v>2737</v>
      </c>
      <c r="F989">
        <v>3036</v>
      </c>
    </row>
    <row r="990" spans="1:8" x14ac:dyDescent="0.3">
      <c r="A990" t="s">
        <v>720</v>
      </c>
      <c r="B990" t="s">
        <v>200</v>
      </c>
      <c r="C990" t="s">
        <v>275</v>
      </c>
      <c r="D990" t="s">
        <v>2739</v>
      </c>
      <c r="E990" t="s">
        <v>2740</v>
      </c>
      <c r="F990">
        <v>193.87</v>
      </c>
    </row>
    <row r="991" spans="1:8" x14ac:dyDescent="0.3">
      <c r="A991" t="s">
        <v>720</v>
      </c>
      <c r="B991" t="s">
        <v>200</v>
      </c>
      <c r="C991" t="s">
        <v>277</v>
      </c>
      <c r="D991" t="s">
        <v>2741</v>
      </c>
      <c r="E991" t="s">
        <v>2740</v>
      </c>
      <c r="F991">
        <v>-12</v>
      </c>
    </row>
    <row r="992" spans="1:8" x14ac:dyDescent="0.3">
      <c r="A992" t="s">
        <v>720</v>
      </c>
      <c r="B992" t="s">
        <v>200</v>
      </c>
      <c r="C992" t="s">
        <v>302</v>
      </c>
      <c r="D992" t="s">
        <v>2742</v>
      </c>
      <c r="E992" t="s">
        <v>2740</v>
      </c>
      <c r="G992">
        <v>59.79</v>
      </c>
    </row>
    <row r="993" spans="1:8" x14ac:dyDescent="0.3">
      <c r="A993" t="s">
        <v>720</v>
      </c>
      <c r="B993" t="s">
        <v>200</v>
      </c>
      <c r="C993" t="s">
        <v>364</v>
      </c>
      <c r="D993" t="s">
        <v>2743</v>
      </c>
      <c r="E993" t="s">
        <v>2740</v>
      </c>
      <c r="F993">
        <v>51.35</v>
      </c>
      <c r="H993">
        <v>48.35</v>
      </c>
    </row>
    <row r="994" spans="1:8" x14ac:dyDescent="0.3">
      <c r="A994" t="s">
        <v>720</v>
      </c>
      <c r="B994" t="s">
        <v>200</v>
      </c>
      <c r="C994" t="s">
        <v>360</v>
      </c>
      <c r="D994" t="s">
        <v>2744</v>
      </c>
      <c r="E994" t="s">
        <v>2740</v>
      </c>
      <c r="F994">
        <v>1216.7</v>
      </c>
      <c r="H994">
        <v>161.18</v>
      </c>
    </row>
    <row r="995" spans="1:8" x14ac:dyDescent="0.3">
      <c r="A995" t="s">
        <v>720</v>
      </c>
      <c r="B995" t="s">
        <v>200</v>
      </c>
      <c r="C995" t="s">
        <v>16</v>
      </c>
      <c r="D995" t="s">
        <v>625</v>
      </c>
      <c r="E995" t="s">
        <v>2740</v>
      </c>
      <c r="F995">
        <v>0</v>
      </c>
      <c r="G995">
        <v>0</v>
      </c>
      <c r="H995">
        <v>0</v>
      </c>
    </row>
    <row r="996" spans="1:8" x14ac:dyDescent="0.3">
      <c r="A996" t="s">
        <v>720</v>
      </c>
      <c r="B996" t="s">
        <v>200</v>
      </c>
      <c r="C996" t="s">
        <v>222</v>
      </c>
      <c r="D996" t="s">
        <v>2745</v>
      </c>
      <c r="E996" t="s">
        <v>2746</v>
      </c>
      <c r="F996">
        <v>101.75</v>
      </c>
    </row>
    <row r="997" spans="1:8" x14ac:dyDescent="0.3">
      <c r="A997" t="s">
        <v>720</v>
      </c>
      <c r="B997" t="s">
        <v>200</v>
      </c>
      <c r="C997" t="s">
        <v>303</v>
      </c>
      <c r="D997" t="s">
        <v>2747</v>
      </c>
      <c r="E997" t="s">
        <v>2746</v>
      </c>
      <c r="F997">
        <v>155.5</v>
      </c>
    </row>
    <row r="998" spans="1:8" x14ac:dyDescent="0.3">
      <c r="A998" t="s">
        <v>720</v>
      </c>
      <c r="B998" t="s">
        <v>200</v>
      </c>
      <c r="C998" t="s">
        <v>18</v>
      </c>
      <c r="D998" t="s">
        <v>626</v>
      </c>
      <c r="E998" t="s">
        <v>2746</v>
      </c>
      <c r="F998">
        <v>0</v>
      </c>
      <c r="G998">
        <v>0</v>
      </c>
      <c r="H998">
        <v>0</v>
      </c>
    </row>
    <row r="999" spans="1:8" x14ac:dyDescent="0.3">
      <c r="A999" t="s">
        <v>720</v>
      </c>
      <c r="B999" t="s">
        <v>200</v>
      </c>
      <c r="C999" t="s">
        <v>54</v>
      </c>
      <c r="D999" t="s">
        <v>2748</v>
      </c>
      <c r="E999" t="s">
        <v>2746</v>
      </c>
      <c r="F999">
        <v>384</v>
      </c>
      <c r="G999">
        <v>396</v>
      </c>
      <c r="H999">
        <v>363</v>
      </c>
    </row>
    <row r="1000" spans="1:8" x14ac:dyDescent="0.3">
      <c r="A1000" t="s">
        <v>720</v>
      </c>
      <c r="B1000" t="s">
        <v>200</v>
      </c>
      <c r="C1000" t="s">
        <v>337</v>
      </c>
      <c r="D1000" t="s">
        <v>2749</v>
      </c>
      <c r="E1000" t="s">
        <v>2746</v>
      </c>
      <c r="F1000">
        <v>34.299999999999997</v>
      </c>
    </row>
    <row r="1001" spans="1:8" x14ac:dyDescent="0.3">
      <c r="A1001" t="s">
        <v>720</v>
      </c>
      <c r="B1001" t="s">
        <v>200</v>
      </c>
      <c r="C1001" t="s">
        <v>281</v>
      </c>
      <c r="D1001" t="s">
        <v>2750</v>
      </c>
      <c r="E1001" t="s">
        <v>2751</v>
      </c>
      <c r="F1001">
        <v>33.54</v>
      </c>
      <c r="G1001">
        <v>221.57</v>
      </c>
      <c r="H1001">
        <v>63.71</v>
      </c>
    </row>
    <row r="1002" spans="1:8" x14ac:dyDescent="0.3">
      <c r="A1002" t="s">
        <v>720</v>
      </c>
      <c r="B1002" t="s">
        <v>200</v>
      </c>
      <c r="C1002" t="s">
        <v>282</v>
      </c>
      <c r="D1002" t="s">
        <v>2752</v>
      </c>
      <c r="E1002" t="s">
        <v>2751</v>
      </c>
      <c r="F1002">
        <v>231.29</v>
      </c>
      <c r="G1002">
        <v>54</v>
      </c>
      <c r="H1002">
        <v>247.38</v>
      </c>
    </row>
    <row r="1003" spans="1:8" x14ac:dyDescent="0.3">
      <c r="A1003" t="s">
        <v>720</v>
      </c>
      <c r="B1003" t="s">
        <v>200</v>
      </c>
      <c r="C1003" t="s">
        <v>283</v>
      </c>
      <c r="D1003" t="s">
        <v>2753</v>
      </c>
      <c r="E1003" t="s">
        <v>2751</v>
      </c>
      <c r="H1003">
        <v>8.5</v>
      </c>
    </row>
    <row r="1004" spans="1:8" x14ac:dyDescent="0.3">
      <c r="A1004" t="s">
        <v>720</v>
      </c>
      <c r="B1004" t="s">
        <v>200</v>
      </c>
      <c r="C1004" t="s">
        <v>284</v>
      </c>
      <c r="D1004" t="s">
        <v>2754</v>
      </c>
      <c r="E1004" t="s">
        <v>2751</v>
      </c>
      <c r="G1004">
        <v>103.65</v>
      </c>
    </row>
    <row r="1005" spans="1:8" x14ac:dyDescent="0.3">
      <c r="A1005" t="s">
        <v>720</v>
      </c>
      <c r="B1005" t="s">
        <v>200</v>
      </c>
      <c r="C1005" t="s">
        <v>285</v>
      </c>
      <c r="D1005" t="s">
        <v>2755</v>
      </c>
      <c r="E1005" t="s">
        <v>2751</v>
      </c>
      <c r="G1005">
        <v>404.55</v>
      </c>
    </row>
    <row r="1006" spans="1:8" x14ac:dyDescent="0.3">
      <c r="A1006" t="s">
        <v>720</v>
      </c>
      <c r="B1006" t="s">
        <v>200</v>
      </c>
      <c r="C1006" t="s">
        <v>286</v>
      </c>
      <c r="D1006" t="s">
        <v>2756</v>
      </c>
      <c r="E1006" t="s">
        <v>2751</v>
      </c>
      <c r="F1006">
        <v>3686.3</v>
      </c>
      <c r="G1006">
        <v>2860.4</v>
      </c>
      <c r="H1006">
        <v>871.89</v>
      </c>
    </row>
    <row r="1007" spans="1:8" x14ac:dyDescent="0.3">
      <c r="A1007" t="s">
        <v>720</v>
      </c>
      <c r="B1007" t="s">
        <v>200</v>
      </c>
      <c r="C1007" t="s">
        <v>287</v>
      </c>
      <c r="D1007" t="s">
        <v>2757</v>
      </c>
      <c r="E1007" t="s">
        <v>2751</v>
      </c>
      <c r="F1007">
        <v>311</v>
      </c>
      <c r="G1007">
        <v>394.2</v>
      </c>
      <c r="H1007">
        <v>161</v>
      </c>
    </row>
    <row r="1008" spans="1:8" x14ac:dyDescent="0.3">
      <c r="A1008" t="s">
        <v>720</v>
      </c>
      <c r="B1008" t="s">
        <v>200</v>
      </c>
      <c r="C1008" t="s">
        <v>289</v>
      </c>
      <c r="D1008" t="s">
        <v>2758</v>
      </c>
      <c r="E1008" t="s">
        <v>2751</v>
      </c>
      <c r="F1008">
        <v>1771.82</v>
      </c>
      <c r="G1008">
        <v>3128.83</v>
      </c>
      <c r="H1008">
        <v>1717.29</v>
      </c>
    </row>
    <row r="1009" spans="1:8" x14ac:dyDescent="0.3">
      <c r="A1009" t="s">
        <v>720</v>
      </c>
      <c r="B1009" t="s">
        <v>200</v>
      </c>
      <c r="C1009" t="s">
        <v>20</v>
      </c>
      <c r="D1009" t="s">
        <v>627</v>
      </c>
      <c r="E1009" t="s">
        <v>2751</v>
      </c>
      <c r="F1009">
        <v>0</v>
      </c>
      <c r="G1009">
        <v>0</v>
      </c>
      <c r="H1009">
        <v>0</v>
      </c>
    </row>
    <row r="1010" spans="1:8" x14ac:dyDescent="0.3">
      <c r="A1010" t="s">
        <v>720</v>
      </c>
      <c r="B1010" t="s">
        <v>200</v>
      </c>
      <c r="C1010" t="s">
        <v>158</v>
      </c>
      <c r="D1010" t="s">
        <v>2759</v>
      </c>
      <c r="E1010" t="s">
        <v>2760</v>
      </c>
      <c r="F1010">
        <v>2840</v>
      </c>
      <c r="G1010">
        <v>2940</v>
      </c>
      <c r="H1010">
        <v>9940</v>
      </c>
    </row>
    <row r="1011" spans="1:8" x14ac:dyDescent="0.3">
      <c r="A1011" t="s">
        <v>720</v>
      </c>
      <c r="B1011" t="s">
        <v>200</v>
      </c>
      <c r="C1011" t="s">
        <v>296</v>
      </c>
      <c r="D1011" t="s">
        <v>2761</v>
      </c>
      <c r="E1011" t="s">
        <v>2760</v>
      </c>
      <c r="F1011">
        <v>1000</v>
      </c>
      <c r="H1011">
        <v>350</v>
      </c>
    </row>
    <row r="1012" spans="1:8" x14ac:dyDescent="0.3">
      <c r="A1012" t="s">
        <v>720</v>
      </c>
      <c r="B1012" t="s">
        <v>200</v>
      </c>
      <c r="C1012" t="s">
        <v>298</v>
      </c>
      <c r="D1012" t="s">
        <v>2762</v>
      </c>
      <c r="E1012" t="s">
        <v>2760</v>
      </c>
      <c r="F1012">
        <v>2205.65</v>
      </c>
      <c r="G1012">
        <v>3270</v>
      </c>
      <c r="H1012">
        <v>2395</v>
      </c>
    </row>
    <row r="1013" spans="1:8" x14ac:dyDescent="0.3">
      <c r="A1013" t="s">
        <v>720</v>
      </c>
      <c r="B1013" t="s">
        <v>200</v>
      </c>
      <c r="C1013" t="s">
        <v>28</v>
      </c>
      <c r="D1013" t="s">
        <v>628</v>
      </c>
      <c r="E1013" t="s">
        <v>2760</v>
      </c>
      <c r="F1013">
        <v>0</v>
      </c>
      <c r="G1013">
        <v>0</v>
      </c>
      <c r="H1013">
        <v>0</v>
      </c>
    </row>
    <row r="1014" spans="1:8" x14ac:dyDescent="0.3">
      <c r="A1014" t="s">
        <v>720</v>
      </c>
      <c r="B1014" t="s">
        <v>211</v>
      </c>
      <c r="C1014" t="s">
        <v>270</v>
      </c>
      <c r="D1014" t="s">
        <v>2772</v>
      </c>
      <c r="E1014" t="s">
        <v>2773</v>
      </c>
      <c r="F1014">
        <v>400</v>
      </c>
    </row>
    <row r="1015" spans="1:8" x14ac:dyDescent="0.3">
      <c r="A1015" t="s">
        <v>720</v>
      </c>
      <c r="B1015" t="s">
        <v>211</v>
      </c>
      <c r="C1015" t="s">
        <v>352</v>
      </c>
      <c r="D1015" t="s">
        <v>2774</v>
      </c>
      <c r="E1015" t="s">
        <v>2775</v>
      </c>
      <c r="H1015">
        <v>51.98</v>
      </c>
    </row>
    <row r="1016" spans="1:8" x14ac:dyDescent="0.3">
      <c r="A1016" t="s">
        <v>720</v>
      </c>
      <c r="B1016" t="s">
        <v>211</v>
      </c>
      <c r="C1016" t="s">
        <v>273</v>
      </c>
      <c r="D1016" t="s">
        <v>2776</v>
      </c>
      <c r="E1016" t="s">
        <v>2775</v>
      </c>
      <c r="F1016">
        <v>501.87</v>
      </c>
    </row>
    <row r="1017" spans="1:8" x14ac:dyDescent="0.3">
      <c r="A1017" t="s">
        <v>720</v>
      </c>
      <c r="B1017" t="s">
        <v>211</v>
      </c>
      <c r="C1017" t="s">
        <v>184</v>
      </c>
      <c r="D1017" t="s">
        <v>2777</v>
      </c>
      <c r="E1017" t="s">
        <v>2775</v>
      </c>
      <c r="G1017">
        <v>20.399999999999999</v>
      </c>
    </row>
    <row r="1018" spans="1:8" x14ac:dyDescent="0.3">
      <c r="A1018" t="s">
        <v>720</v>
      </c>
      <c r="B1018" t="s">
        <v>211</v>
      </c>
      <c r="C1018" t="s">
        <v>333</v>
      </c>
      <c r="D1018" t="s">
        <v>2778</v>
      </c>
      <c r="E1018" t="s">
        <v>2775</v>
      </c>
      <c r="F1018">
        <v>86.95</v>
      </c>
    </row>
    <row r="1019" spans="1:8" x14ac:dyDescent="0.3">
      <c r="A1019" t="s">
        <v>720</v>
      </c>
      <c r="B1019" t="s">
        <v>211</v>
      </c>
      <c r="C1019" t="s">
        <v>275</v>
      </c>
      <c r="D1019" t="s">
        <v>2779</v>
      </c>
      <c r="E1019" t="s">
        <v>2775</v>
      </c>
      <c r="F1019">
        <v>11.43</v>
      </c>
    </row>
    <row r="1020" spans="1:8" x14ac:dyDescent="0.3">
      <c r="A1020" t="s">
        <v>720</v>
      </c>
      <c r="B1020" t="s">
        <v>211</v>
      </c>
      <c r="C1020" t="s">
        <v>310</v>
      </c>
      <c r="D1020" t="s">
        <v>2780</v>
      </c>
      <c r="E1020" t="s">
        <v>2775</v>
      </c>
      <c r="H1020">
        <v>251.88</v>
      </c>
    </row>
    <row r="1021" spans="1:8" x14ac:dyDescent="0.3">
      <c r="A1021" t="s">
        <v>720</v>
      </c>
      <c r="B1021" t="s">
        <v>211</v>
      </c>
      <c r="C1021" t="s">
        <v>277</v>
      </c>
      <c r="D1021" t="s">
        <v>2781</v>
      </c>
      <c r="E1021" t="s">
        <v>2775</v>
      </c>
      <c r="G1021">
        <v>-18.079999999999998</v>
      </c>
    </row>
    <row r="1022" spans="1:8" x14ac:dyDescent="0.3">
      <c r="A1022" t="s">
        <v>720</v>
      </c>
      <c r="B1022" t="s">
        <v>211</v>
      </c>
      <c r="C1022" t="s">
        <v>302</v>
      </c>
      <c r="D1022" t="s">
        <v>2782</v>
      </c>
      <c r="E1022" t="s">
        <v>2775</v>
      </c>
      <c r="F1022">
        <v>216.1</v>
      </c>
      <c r="G1022">
        <v>97.04</v>
      </c>
      <c r="H1022">
        <v>45.95</v>
      </c>
    </row>
    <row r="1023" spans="1:8" x14ac:dyDescent="0.3">
      <c r="A1023" t="s">
        <v>720</v>
      </c>
      <c r="B1023" t="s">
        <v>211</v>
      </c>
      <c r="C1023" t="s">
        <v>364</v>
      </c>
      <c r="D1023" t="s">
        <v>2783</v>
      </c>
      <c r="E1023" t="s">
        <v>2775</v>
      </c>
      <c r="F1023">
        <v>314.2</v>
      </c>
      <c r="G1023">
        <v>478.2</v>
      </c>
      <c r="H1023">
        <v>549.71</v>
      </c>
    </row>
    <row r="1024" spans="1:8" x14ac:dyDescent="0.3">
      <c r="A1024" t="s">
        <v>720</v>
      </c>
      <c r="B1024" t="s">
        <v>211</v>
      </c>
      <c r="C1024" t="s">
        <v>360</v>
      </c>
      <c r="D1024" t="s">
        <v>2784</v>
      </c>
      <c r="E1024" t="s">
        <v>2775</v>
      </c>
      <c r="F1024">
        <v>489.92</v>
      </c>
      <c r="G1024">
        <v>344.12</v>
      </c>
      <c r="H1024">
        <v>179.8</v>
      </c>
    </row>
    <row r="1025" spans="1:8" x14ac:dyDescent="0.3">
      <c r="A1025" t="s">
        <v>720</v>
      </c>
      <c r="B1025" t="s">
        <v>211</v>
      </c>
      <c r="C1025" t="s">
        <v>16</v>
      </c>
      <c r="D1025" t="s">
        <v>638</v>
      </c>
      <c r="E1025" t="s">
        <v>2775</v>
      </c>
      <c r="F1025">
        <v>0</v>
      </c>
      <c r="G1025">
        <v>0</v>
      </c>
      <c r="H1025">
        <v>0</v>
      </c>
    </row>
    <row r="1026" spans="1:8" x14ac:dyDescent="0.3">
      <c r="A1026" t="s">
        <v>720</v>
      </c>
      <c r="B1026" t="s">
        <v>211</v>
      </c>
      <c r="C1026" t="s">
        <v>222</v>
      </c>
      <c r="D1026" t="s">
        <v>2785</v>
      </c>
      <c r="E1026" t="s">
        <v>2786</v>
      </c>
      <c r="F1026">
        <v>21.4</v>
      </c>
      <c r="G1026">
        <v>20.3</v>
      </c>
      <c r="H1026">
        <v>55.6</v>
      </c>
    </row>
    <row r="1027" spans="1:8" x14ac:dyDescent="0.3">
      <c r="A1027" t="s">
        <v>720</v>
      </c>
      <c r="B1027" t="s">
        <v>211</v>
      </c>
      <c r="C1027" t="s">
        <v>18</v>
      </c>
      <c r="D1027" t="s">
        <v>639</v>
      </c>
      <c r="E1027" t="s">
        <v>2786</v>
      </c>
      <c r="F1027">
        <v>0</v>
      </c>
      <c r="G1027">
        <v>0</v>
      </c>
      <c r="H1027">
        <v>0</v>
      </c>
    </row>
    <row r="1028" spans="1:8" x14ac:dyDescent="0.3">
      <c r="A1028" t="s">
        <v>720</v>
      </c>
      <c r="B1028" t="s">
        <v>211</v>
      </c>
      <c r="C1028" t="s">
        <v>54</v>
      </c>
      <c r="D1028" t="s">
        <v>2787</v>
      </c>
      <c r="E1028" t="s">
        <v>2786</v>
      </c>
      <c r="F1028">
        <v>1152</v>
      </c>
      <c r="G1028">
        <v>1188</v>
      </c>
      <c r="H1028">
        <v>1089</v>
      </c>
    </row>
    <row r="1029" spans="1:8" x14ac:dyDescent="0.3">
      <c r="A1029" t="s">
        <v>720</v>
      </c>
      <c r="B1029" t="s">
        <v>211</v>
      </c>
      <c r="C1029" t="s">
        <v>337</v>
      </c>
      <c r="D1029" t="s">
        <v>2788</v>
      </c>
      <c r="E1029" t="s">
        <v>2786</v>
      </c>
      <c r="F1029">
        <v>2.95</v>
      </c>
    </row>
    <row r="1030" spans="1:8" x14ac:dyDescent="0.3">
      <c r="A1030" t="s">
        <v>720</v>
      </c>
      <c r="B1030" t="s">
        <v>211</v>
      </c>
      <c r="C1030" t="s">
        <v>281</v>
      </c>
      <c r="D1030" t="s">
        <v>2789</v>
      </c>
      <c r="E1030" t="s">
        <v>2790</v>
      </c>
      <c r="F1030">
        <v>31.39</v>
      </c>
      <c r="G1030">
        <v>136.24</v>
      </c>
    </row>
    <row r="1031" spans="1:8" x14ac:dyDescent="0.3">
      <c r="A1031" t="s">
        <v>720</v>
      </c>
      <c r="B1031" t="s">
        <v>211</v>
      </c>
      <c r="C1031" t="s">
        <v>282</v>
      </c>
      <c r="D1031" t="s">
        <v>2791</v>
      </c>
      <c r="E1031" t="s">
        <v>2790</v>
      </c>
      <c r="F1031">
        <v>190.18</v>
      </c>
      <c r="G1031">
        <v>46</v>
      </c>
      <c r="H1031">
        <v>102.49</v>
      </c>
    </row>
    <row r="1032" spans="1:8" x14ac:dyDescent="0.3">
      <c r="A1032" t="s">
        <v>720</v>
      </c>
      <c r="B1032" t="s">
        <v>211</v>
      </c>
      <c r="C1032" t="s">
        <v>283</v>
      </c>
      <c r="D1032" t="s">
        <v>2792</v>
      </c>
      <c r="E1032" t="s">
        <v>2790</v>
      </c>
      <c r="F1032">
        <v>0</v>
      </c>
    </row>
    <row r="1033" spans="1:8" x14ac:dyDescent="0.3">
      <c r="A1033" t="s">
        <v>720</v>
      </c>
      <c r="B1033" t="s">
        <v>211</v>
      </c>
      <c r="C1033" t="s">
        <v>284</v>
      </c>
      <c r="D1033" t="s">
        <v>2793</v>
      </c>
      <c r="E1033" t="s">
        <v>2790</v>
      </c>
      <c r="F1033">
        <v>0</v>
      </c>
      <c r="G1033">
        <v>365.66</v>
      </c>
      <c r="H1033">
        <v>183.76</v>
      </c>
    </row>
    <row r="1034" spans="1:8" x14ac:dyDescent="0.3">
      <c r="A1034" t="s">
        <v>720</v>
      </c>
      <c r="B1034" t="s">
        <v>211</v>
      </c>
      <c r="C1034" t="s">
        <v>286</v>
      </c>
      <c r="D1034" t="s">
        <v>2794</v>
      </c>
      <c r="E1034" t="s">
        <v>2790</v>
      </c>
      <c r="F1034">
        <v>327.52</v>
      </c>
    </row>
    <row r="1035" spans="1:8" x14ac:dyDescent="0.3">
      <c r="A1035" t="s">
        <v>720</v>
      </c>
      <c r="B1035" t="s">
        <v>211</v>
      </c>
      <c r="C1035" t="s">
        <v>287</v>
      </c>
      <c r="D1035" t="s">
        <v>2795</v>
      </c>
      <c r="E1035" t="s">
        <v>2790</v>
      </c>
      <c r="F1035">
        <v>0</v>
      </c>
    </row>
    <row r="1036" spans="1:8" x14ac:dyDescent="0.3">
      <c r="A1036" t="s">
        <v>720</v>
      </c>
      <c r="B1036" t="s">
        <v>211</v>
      </c>
      <c r="C1036" t="s">
        <v>289</v>
      </c>
      <c r="D1036" t="s">
        <v>2796</v>
      </c>
      <c r="E1036" t="s">
        <v>2790</v>
      </c>
      <c r="F1036">
        <v>0</v>
      </c>
    </row>
    <row r="1037" spans="1:8" x14ac:dyDescent="0.3">
      <c r="A1037" t="s">
        <v>720</v>
      </c>
      <c r="B1037" t="s">
        <v>211</v>
      </c>
      <c r="C1037" t="s">
        <v>20</v>
      </c>
      <c r="D1037" t="s">
        <v>640</v>
      </c>
      <c r="E1037" t="s">
        <v>2790</v>
      </c>
      <c r="F1037">
        <v>0</v>
      </c>
      <c r="G1037">
        <v>0</v>
      </c>
      <c r="H1037">
        <v>0</v>
      </c>
    </row>
    <row r="1038" spans="1:8" x14ac:dyDescent="0.3">
      <c r="A1038" t="s">
        <v>720</v>
      </c>
      <c r="B1038" t="s">
        <v>211</v>
      </c>
      <c r="C1038" t="s">
        <v>324</v>
      </c>
      <c r="D1038" t="s">
        <v>2797</v>
      </c>
      <c r="E1038" t="s">
        <v>2798</v>
      </c>
      <c r="F1038">
        <v>119.95</v>
      </c>
    </row>
    <row r="1039" spans="1:8" x14ac:dyDescent="0.3">
      <c r="A1039" t="s">
        <v>720</v>
      </c>
      <c r="B1039" t="s">
        <v>211</v>
      </c>
      <c r="C1039" t="s">
        <v>28</v>
      </c>
      <c r="D1039" t="s">
        <v>641</v>
      </c>
      <c r="E1039" t="s">
        <v>2798</v>
      </c>
      <c r="F1039">
        <v>0</v>
      </c>
      <c r="G1039">
        <v>0</v>
      </c>
      <c r="H1039">
        <v>0</v>
      </c>
    </row>
    <row r="1040" spans="1:8" x14ac:dyDescent="0.3">
      <c r="A1040" t="s">
        <v>720</v>
      </c>
      <c r="B1040" t="s">
        <v>217</v>
      </c>
      <c r="C1040" t="s">
        <v>392</v>
      </c>
      <c r="D1040" t="s">
        <v>2808</v>
      </c>
      <c r="E1040" t="s">
        <v>2809</v>
      </c>
      <c r="F1040">
        <v>120</v>
      </c>
      <c r="G1040">
        <v>120</v>
      </c>
      <c r="H1040">
        <v>120</v>
      </c>
    </row>
    <row r="1041" spans="1:8" x14ac:dyDescent="0.3">
      <c r="A1041" t="s">
        <v>720</v>
      </c>
      <c r="B1041" t="s">
        <v>217</v>
      </c>
      <c r="C1041" t="s">
        <v>276</v>
      </c>
      <c r="D1041" t="s">
        <v>2810</v>
      </c>
      <c r="E1041" t="s">
        <v>2811</v>
      </c>
      <c r="G1041">
        <v>20.76</v>
      </c>
    </row>
    <row r="1042" spans="1:8" x14ac:dyDescent="0.3">
      <c r="A1042" t="s">
        <v>720</v>
      </c>
      <c r="B1042" t="s">
        <v>217</v>
      </c>
      <c r="C1042" t="s">
        <v>310</v>
      </c>
      <c r="D1042" t="s">
        <v>2812</v>
      </c>
      <c r="E1042" t="s">
        <v>2811</v>
      </c>
      <c r="F1042">
        <v>1750</v>
      </c>
      <c r="H1042">
        <v>1750</v>
      </c>
    </row>
    <row r="1043" spans="1:8" x14ac:dyDescent="0.3">
      <c r="A1043" t="s">
        <v>720</v>
      </c>
      <c r="B1043" t="s">
        <v>217</v>
      </c>
      <c r="C1043" t="s">
        <v>277</v>
      </c>
      <c r="D1043" t="s">
        <v>2813</v>
      </c>
      <c r="E1043" t="s">
        <v>2811</v>
      </c>
      <c r="G1043">
        <v>0</v>
      </c>
    </row>
    <row r="1044" spans="1:8" x14ac:dyDescent="0.3">
      <c r="A1044" t="s">
        <v>720</v>
      </c>
      <c r="B1044" t="s">
        <v>217</v>
      </c>
      <c r="C1044" t="s">
        <v>302</v>
      </c>
      <c r="D1044" t="s">
        <v>2814</v>
      </c>
      <c r="E1044" t="s">
        <v>2811</v>
      </c>
      <c r="H1044">
        <v>106.98</v>
      </c>
    </row>
    <row r="1045" spans="1:8" x14ac:dyDescent="0.3">
      <c r="A1045" t="s">
        <v>720</v>
      </c>
      <c r="B1045" t="s">
        <v>217</v>
      </c>
      <c r="C1045" t="s">
        <v>364</v>
      </c>
      <c r="D1045" t="s">
        <v>2815</v>
      </c>
      <c r="E1045" t="s">
        <v>2811</v>
      </c>
      <c r="F1045">
        <v>51.23</v>
      </c>
    </row>
    <row r="1046" spans="1:8" x14ac:dyDescent="0.3">
      <c r="A1046" t="s">
        <v>720</v>
      </c>
      <c r="B1046" t="s">
        <v>217</v>
      </c>
      <c r="C1046" t="s">
        <v>360</v>
      </c>
      <c r="D1046" t="s">
        <v>2816</v>
      </c>
      <c r="E1046" t="s">
        <v>2811</v>
      </c>
      <c r="F1046">
        <v>77.069999999999993</v>
      </c>
      <c r="G1046">
        <v>241.63</v>
      </c>
      <c r="H1046">
        <v>146.30000000000001</v>
      </c>
    </row>
    <row r="1047" spans="1:8" x14ac:dyDescent="0.3">
      <c r="A1047" t="s">
        <v>720</v>
      </c>
      <c r="B1047" t="s">
        <v>217</v>
      </c>
      <c r="C1047" t="s">
        <v>16</v>
      </c>
      <c r="D1047" t="s">
        <v>646</v>
      </c>
      <c r="E1047" t="s">
        <v>2811</v>
      </c>
      <c r="F1047">
        <v>0</v>
      </c>
      <c r="G1047">
        <v>0</v>
      </c>
      <c r="H1047">
        <v>0</v>
      </c>
    </row>
    <row r="1048" spans="1:8" x14ac:dyDescent="0.3">
      <c r="A1048" t="s">
        <v>720</v>
      </c>
      <c r="B1048" t="s">
        <v>217</v>
      </c>
      <c r="C1048" t="s">
        <v>222</v>
      </c>
      <c r="D1048" t="s">
        <v>2817</v>
      </c>
      <c r="E1048" t="s">
        <v>2818</v>
      </c>
      <c r="F1048">
        <v>160.35</v>
      </c>
      <c r="G1048">
        <v>209.14</v>
      </c>
      <c r="H1048">
        <v>39.08</v>
      </c>
    </row>
    <row r="1049" spans="1:8" x14ac:dyDescent="0.3">
      <c r="A1049" t="s">
        <v>720</v>
      </c>
      <c r="B1049" t="s">
        <v>217</v>
      </c>
      <c r="C1049" t="s">
        <v>303</v>
      </c>
      <c r="D1049" t="s">
        <v>2819</v>
      </c>
      <c r="E1049" t="s">
        <v>2818</v>
      </c>
      <c r="F1049">
        <v>28</v>
      </c>
    </row>
    <row r="1050" spans="1:8" x14ac:dyDescent="0.3">
      <c r="A1050" t="s">
        <v>720</v>
      </c>
      <c r="B1050" t="s">
        <v>217</v>
      </c>
      <c r="C1050" t="s">
        <v>305</v>
      </c>
      <c r="D1050" t="s">
        <v>2820</v>
      </c>
      <c r="E1050" t="s">
        <v>2818</v>
      </c>
      <c r="F1050">
        <v>428.84</v>
      </c>
    </row>
    <row r="1051" spans="1:8" x14ac:dyDescent="0.3">
      <c r="A1051" t="s">
        <v>720</v>
      </c>
      <c r="B1051" t="s">
        <v>217</v>
      </c>
      <c r="C1051" t="s">
        <v>18</v>
      </c>
      <c r="D1051" t="s">
        <v>647</v>
      </c>
      <c r="E1051" t="s">
        <v>2818</v>
      </c>
      <c r="F1051">
        <v>0</v>
      </c>
      <c r="G1051">
        <v>0</v>
      </c>
      <c r="H1051">
        <v>0</v>
      </c>
    </row>
    <row r="1052" spans="1:8" x14ac:dyDescent="0.3">
      <c r="A1052" t="s">
        <v>720</v>
      </c>
      <c r="B1052" t="s">
        <v>217</v>
      </c>
      <c r="C1052" t="s">
        <v>54</v>
      </c>
      <c r="D1052" t="s">
        <v>2821</v>
      </c>
      <c r="E1052" t="s">
        <v>2818</v>
      </c>
      <c r="F1052">
        <v>384</v>
      </c>
      <c r="G1052">
        <v>396</v>
      </c>
      <c r="H1052">
        <v>423</v>
      </c>
    </row>
    <row r="1053" spans="1:8" x14ac:dyDescent="0.3">
      <c r="A1053" t="s">
        <v>720</v>
      </c>
      <c r="B1053" t="s">
        <v>217</v>
      </c>
      <c r="C1053" t="s">
        <v>337</v>
      </c>
      <c r="D1053" t="s">
        <v>2822</v>
      </c>
      <c r="E1053" t="s">
        <v>2818</v>
      </c>
      <c r="F1053">
        <v>4.53</v>
      </c>
    </row>
    <row r="1054" spans="1:8" x14ac:dyDescent="0.3">
      <c r="A1054" t="s">
        <v>720</v>
      </c>
      <c r="B1054" t="s">
        <v>217</v>
      </c>
      <c r="C1054" t="s">
        <v>282</v>
      </c>
      <c r="D1054" t="s">
        <v>2823</v>
      </c>
      <c r="E1054" t="s">
        <v>2824</v>
      </c>
      <c r="F1054">
        <v>24.5</v>
      </c>
      <c r="H1054">
        <v>22</v>
      </c>
    </row>
    <row r="1055" spans="1:8" x14ac:dyDescent="0.3">
      <c r="A1055" t="s">
        <v>720</v>
      </c>
      <c r="B1055" t="s">
        <v>217</v>
      </c>
      <c r="C1055" t="s">
        <v>284</v>
      </c>
      <c r="D1055" t="s">
        <v>2825</v>
      </c>
      <c r="E1055" t="s">
        <v>2824</v>
      </c>
      <c r="F1055">
        <v>74.36</v>
      </c>
      <c r="H1055">
        <v>122.91</v>
      </c>
    </row>
    <row r="1056" spans="1:8" x14ac:dyDescent="0.3">
      <c r="A1056" t="s">
        <v>720</v>
      </c>
      <c r="B1056" t="s">
        <v>217</v>
      </c>
      <c r="C1056" t="s">
        <v>359</v>
      </c>
      <c r="D1056" t="s">
        <v>2826</v>
      </c>
      <c r="E1056" t="s">
        <v>2824</v>
      </c>
      <c r="F1056">
        <v>59</v>
      </c>
    </row>
    <row r="1057" spans="1:8" x14ac:dyDescent="0.3">
      <c r="A1057" t="s">
        <v>720</v>
      </c>
      <c r="B1057" t="s">
        <v>217</v>
      </c>
      <c r="C1057" t="s">
        <v>286</v>
      </c>
      <c r="D1057" t="s">
        <v>2827</v>
      </c>
      <c r="E1057" t="s">
        <v>2824</v>
      </c>
      <c r="F1057">
        <v>145.80000000000001</v>
      </c>
    </row>
    <row r="1058" spans="1:8" x14ac:dyDescent="0.3">
      <c r="A1058" t="s">
        <v>720</v>
      </c>
      <c r="B1058" t="s">
        <v>217</v>
      </c>
      <c r="C1058" t="s">
        <v>20</v>
      </c>
      <c r="D1058" t="s">
        <v>648</v>
      </c>
      <c r="E1058" t="s">
        <v>2824</v>
      </c>
      <c r="F1058">
        <v>0</v>
      </c>
      <c r="G1058">
        <v>0</v>
      </c>
      <c r="H1058">
        <v>0</v>
      </c>
    </row>
    <row r="1059" spans="1:8" x14ac:dyDescent="0.3">
      <c r="A1059" t="s">
        <v>720</v>
      </c>
      <c r="B1059" t="s">
        <v>217</v>
      </c>
      <c r="C1059" t="s">
        <v>344</v>
      </c>
      <c r="D1059" t="s">
        <v>649</v>
      </c>
      <c r="E1059" t="s">
        <v>2828</v>
      </c>
      <c r="F1059">
        <v>0</v>
      </c>
      <c r="G1059">
        <v>0</v>
      </c>
      <c r="H1059">
        <v>0</v>
      </c>
    </row>
    <row r="1060" spans="1:8" x14ac:dyDescent="0.3">
      <c r="A1060" t="s">
        <v>720</v>
      </c>
      <c r="B1060" t="s">
        <v>217</v>
      </c>
      <c r="C1060" t="s">
        <v>346</v>
      </c>
      <c r="D1060" t="s">
        <v>2829</v>
      </c>
      <c r="E1060" t="s">
        <v>2828</v>
      </c>
      <c r="H1060">
        <v>95.83</v>
      </c>
    </row>
    <row r="1061" spans="1:8" x14ac:dyDescent="0.3">
      <c r="A1061" t="s">
        <v>720</v>
      </c>
      <c r="B1061" t="s">
        <v>217</v>
      </c>
      <c r="C1061" t="s">
        <v>158</v>
      </c>
      <c r="D1061" t="s">
        <v>2830</v>
      </c>
      <c r="E1061" t="s">
        <v>2831</v>
      </c>
      <c r="F1061">
        <v>445</v>
      </c>
      <c r="G1061">
        <v>455</v>
      </c>
      <c r="H1061">
        <v>455</v>
      </c>
    </row>
    <row r="1062" spans="1:8" x14ac:dyDescent="0.3">
      <c r="A1062" t="s">
        <v>720</v>
      </c>
      <c r="B1062" t="s">
        <v>217</v>
      </c>
      <c r="C1062" t="s">
        <v>295</v>
      </c>
      <c r="D1062" t="s">
        <v>2832</v>
      </c>
      <c r="E1062" t="s">
        <v>2831</v>
      </c>
      <c r="G1062">
        <v>1750</v>
      </c>
    </row>
    <row r="1063" spans="1:8" x14ac:dyDescent="0.3">
      <c r="A1063" t="s">
        <v>720</v>
      </c>
      <c r="B1063" t="s">
        <v>217</v>
      </c>
      <c r="C1063" t="s">
        <v>324</v>
      </c>
      <c r="D1063" t="s">
        <v>2833</v>
      </c>
      <c r="E1063" t="s">
        <v>2831</v>
      </c>
      <c r="F1063">
        <v>0</v>
      </c>
      <c r="G1063">
        <v>0</v>
      </c>
    </row>
    <row r="1064" spans="1:8" x14ac:dyDescent="0.3">
      <c r="A1064" t="s">
        <v>720</v>
      </c>
      <c r="B1064" t="s">
        <v>217</v>
      </c>
      <c r="C1064" t="s">
        <v>306</v>
      </c>
      <c r="D1064" t="s">
        <v>2834</v>
      </c>
      <c r="E1064" t="s">
        <v>2831</v>
      </c>
      <c r="F1064">
        <v>227.55</v>
      </c>
    </row>
    <row r="1065" spans="1:8" x14ac:dyDescent="0.3">
      <c r="A1065" t="s">
        <v>720</v>
      </c>
      <c r="B1065" t="s">
        <v>217</v>
      </c>
      <c r="C1065" t="s">
        <v>28</v>
      </c>
      <c r="D1065" t="s">
        <v>650</v>
      </c>
      <c r="E1065" t="s">
        <v>2831</v>
      </c>
      <c r="F1065">
        <v>0</v>
      </c>
      <c r="G1065">
        <v>0</v>
      </c>
      <c r="H1065">
        <v>0</v>
      </c>
    </row>
    <row r="1066" spans="1:8" x14ac:dyDescent="0.3">
      <c r="A1066" t="s">
        <v>720</v>
      </c>
      <c r="B1066" t="s">
        <v>224</v>
      </c>
      <c r="C1066" t="s">
        <v>154</v>
      </c>
      <c r="D1066" t="s">
        <v>2845</v>
      </c>
      <c r="E1066" t="s">
        <v>2846</v>
      </c>
      <c r="F1066">
        <v>2656</v>
      </c>
    </row>
    <row r="1067" spans="1:8" x14ac:dyDescent="0.3">
      <c r="A1067" t="s">
        <v>720</v>
      </c>
      <c r="B1067" t="s">
        <v>224</v>
      </c>
      <c r="C1067" t="s">
        <v>270</v>
      </c>
      <c r="D1067" t="s">
        <v>2847</v>
      </c>
      <c r="E1067" t="s">
        <v>2846</v>
      </c>
      <c r="H1067">
        <v>1817.8</v>
      </c>
    </row>
    <row r="1068" spans="1:8" x14ac:dyDescent="0.3">
      <c r="A1068" t="s">
        <v>720</v>
      </c>
      <c r="B1068" t="s">
        <v>224</v>
      </c>
      <c r="C1068" t="s">
        <v>11</v>
      </c>
      <c r="D1068" t="s">
        <v>657</v>
      </c>
      <c r="E1068" t="s">
        <v>2846</v>
      </c>
      <c r="F1068">
        <v>0</v>
      </c>
      <c r="G1068">
        <v>0</v>
      </c>
      <c r="H1068">
        <v>0</v>
      </c>
    </row>
    <row r="1069" spans="1:8" x14ac:dyDescent="0.3">
      <c r="A1069" t="s">
        <v>720</v>
      </c>
      <c r="B1069" t="s">
        <v>224</v>
      </c>
      <c r="C1069" t="s">
        <v>273</v>
      </c>
      <c r="D1069" t="s">
        <v>2848</v>
      </c>
      <c r="E1069" t="s">
        <v>2849</v>
      </c>
      <c r="H1069">
        <v>155.22</v>
      </c>
    </row>
    <row r="1070" spans="1:8" x14ac:dyDescent="0.3">
      <c r="A1070" t="s">
        <v>720</v>
      </c>
      <c r="B1070" t="s">
        <v>224</v>
      </c>
      <c r="C1070" t="s">
        <v>275</v>
      </c>
      <c r="D1070" t="s">
        <v>2850</v>
      </c>
      <c r="E1070" t="s">
        <v>2849</v>
      </c>
      <c r="H1070">
        <v>78.11</v>
      </c>
    </row>
    <row r="1071" spans="1:8" x14ac:dyDescent="0.3">
      <c r="A1071" t="s">
        <v>720</v>
      </c>
      <c r="B1071" t="s">
        <v>224</v>
      </c>
      <c r="C1071" t="s">
        <v>382</v>
      </c>
      <c r="D1071" t="s">
        <v>2851</v>
      </c>
      <c r="E1071" t="s">
        <v>2849</v>
      </c>
      <c r="G1071">
        <v>15.95</v>
      </c>
    </row>
    <row r="1072" spans="1:8" x14ac:dyDescent="0.3">
      <c r="A1072" t="s">
        <v>720</v>
      </c>
      <c r="B1072" t="s">
        <v>224</v>
      </c>
      <c r="C1072" t="s">
        <v>276</v>
      </c>
      <c r="D1072" t="s">
        <v>2852</v>
      </c>
      <c r="E1072" t="s">
        <v>2849</v>
      </c>
      <c r="H1072">
        <v>1419.64</v>
      </c>
    </row>
    <row r="1073" spans="1:8" x14ac:dyDescent="0.3">
      <c r="A1073" t="s">
        <v>720</v>
      </c>
      <c r="B1073" t="s">
        <v>224</v>
      </c>
      <c r="C1073" t="s">
        <v>310</v>
      </c>
      <c r="D1073" t="s">
        <v>2853</v>
      </c>
      <c r="E1073" t="s">
        <v>2849</v>
      </c>
      <c r="G1073">
        <v>559</v>
      </c>
      <c r="H1073">
        <v>251.88</v>
      </c>
    </row>
    <row r="1074" spans="1:8" x14ac:dyDescent="0.3">
      <c r="A1074" t="s">
        <v>720</v>
      </c>
      <c r="B1074" t="s">
        <v>224</v>
      </c>
      <c r="C1074" t="s">
        <v>277</v>
      </c>
      <c r="D1074" t="s">
        <v>2854</v>
      </c>
      <c r="E1074" t="s">
        <v>2849</v>
      </c>
      <c r="G1074">
        <v>0</v>
      </c>
    </row>
    <row r="1075" spans="1:8" x14ac:dyDescent="0.3">
      <c r="A1075" t="s">
        <v>720</v>
      </c>
      <c r="B1075" t="s">
        <v>224</v>
      </c>
      <c r="C1075" t="s">
        <v>279</v>
      </c>
      <c r="D1075" t="s">
        <v>2855</v>
      </c>
      <c r="E1075" t="s">
        <v>2849</v>
      </c>
      <c r="G1075">
        <v>6201.38</v>
      </c>
    </row>
    <row r="1076" spans="1:8" x14ac:dyDescent="0.3">
      <c r="A1076" t="s">
        <v>720</v>
      </c>
      <c r="B1076" t="s">
        <v>224</v>
      </c>
      <c r="C1076" t="s">
        <v>302</v>
      </c>
      <c r="D1076" t="s">
        <v>2856</v>
      </c>
      <c r="E1076" t="s">
        <v>2849</v>
      </c>
      <c r="F1076">
        <v>240</v>
      </c>
      <c r="G1076">
        <v>320</v>
      </c>
      <c r="H1076">
        <v>257.04000000000002</v>
      </c>
    </row>
    <row r="1077" spans="1:8" x14ac:dyDescent="0.3">
      <c r="A1077" t="s">
        <v>720</v>
      </c>
      <c r="B1077" t="s">
        <v>224</v>
      </c>
      <c r="C1077" t="s">
        <v>364</v>
      </c>
      <c r="D1077" t="s">
        <v>2857</v>
      </c>
      <c r="E1077" t="s">
        <v>2849</v>
      </c>
      <c r="F1077">
        <v>1245.8599999999999</v>
      </c>
      <c r="G1077">
        <v>1401.94</v>
      </c>
      <c r="H1077">
        <v>805.5</v>
      </c>
    </row>
    <row r="1078" spans="1:8" x14ac:dyDescent="0.3">
      <c r="A1078" t="s">
        <v>720</v>
      </c>
      <c r="B1078" t="s">
        <v>224</v>
      </c>
      <c r="C1078" t="s">
        <v>360</v>
      </c>
      <c r="D1078" t="s">
        <v>2858</v>
      </c>
      <c r="E1078" t="s">
        <v>2849</v>
      </c>
      <c r="F1078">
        <v>2787.66</v>
      </c>
      <c r="G1078">
        <v>3866.95</v>
      </c>
      <c r="H1078">
        <v>1125.94</v>
      </c>
    </row>
    <row r="1079" spans="1:8" x14ac:dyDescent="0.3">
      <c r="A1079" t="s">
        <v>720</v>
      </c>
      <c r="B1079" t="s">
        <v>224</v>
      </c>
      <c r="C1079" t="s">
        <v>16</v>
      </c>
      <c r="D1079" t="s">
        <v>658</v>
      </c>
      <c r="E1079" t="s">
        <v>2849</v>
      </c>
      <c r="F1079">
        <v>0</v>
      </c>
      <c r="G1079">
        <v>0</v>
      </c>
      <c r="H1079">
        <v>0</v>
      </c>
    </row>
    <row r="1080" spans="1:8" x14ac:dyDescent="0.3">
      <c r="A1080" t="s">
        <v>720</v>
      </c>
      <c r="B1080" t="s">
        <v>224</v>
      </c>
      <c r="C1080" t="s">
        <v>361</v>
      </c>
      <c r="D1080" t="s">
        <v>2859</v>
      </c>
      <c r="E1080" t="s">
        <v>2860</v>
      </c>
      <c r="F1080">
        <v>91.04</v>
      </c>
      <c r="G1080">
        <v>35.590000000000003</v>
      </c>
    </row>
    <row r="1081" spans="1:8" x14ac:dyDescent="0.3">
      <c r="A1081" t="s">
        <v>720</v>
      </c>
      <c r="B1081" t="s">
        <v>224</v>
      </c>
      <c r="C1081" t="s">
        <v>222</v>
      </c>
      <c r="D1081" t="s">
        <v>2861</v>
      </c>
      <c r="E1081" t="s">
        <v>2860</v>
      </c>
      <c r="F1081">
        <v>1040.49</v>
      </c>
      <c r="G1081">
        <v>369.2</v>
      </c>
      <c r="H1081">
        <v>669.21</v>
      </c>
    </row>
    <row r="1082" spans="1:8" x14ac:dyDescent="0.3">
      <c r="A1082" t="s">
        <v>720</v>
      </c>
      <c r="B1082" t="s">
        <v>224</v>
      </c>
      <c r="C1082" t="s">
        <v>365</v>
      </c>
      <c r="D1082" t="s">
        <v>2862</v>
      </c>
      <c r="E1082" t="s">
        <v>2860</v>
      </c>
      <c r="F1082">
        <v>22.35</v>
      </c>
    </row>
    <row r="1083" spans="1:8" x14ac:dyDescent="0.3">
      <c r="A1083" t="s">
        <v>720</v>
      </c>
      <c r="B1083" t="s">
        <v>224</v>
      </c>
      <c r="C1083" t="s">
        <v>305</v>
      </c>
      <c r="D1083" t="s">
        <v>2863</v>
      </c>
      <c r="E1083" t="s">
        <v>2860</v>
      </c>
      <c r="H1083">
        <v>473.73</v>
      </c>
    </row>
    <row r="1084" spans="1:8" x14ac:dyDescent="0.3">
      <c r="A1084" t="s">
        <v>720</v>
      </c>
      <c r="B1084" t="s">
        <v>224</v>
      </c>
      <c r="C1084" t="s">
        <v>54</v>
      </c>
      <c r="D1084" t="s">
        <v>659</v>
      </c>
      <c r="E1084" t="s">
        <v>2860</v>
      </c>
      <c r="F1084">
        <v>2568</v>
      </c>
      <c r="G1084">
        <v>2628</v>
      </c>
      <c r="H1084">
        <v>2409</v>
      </c>
    </row>
    <row r="1085" spans="1:8" x14ac:dyDescent="0.3">
      <c r="A1085" t="s">
        <v>720</v>
      </c>
      <c r="B1085" t="s">
        <v>224</v>
      </c>
      <c r="C1085" t="s">
        <v>337</v>
      </c>
      <c r="D1085" t="s">
        <v>2864</v>
      </c>
      <c r="E1085" t="s">
        <v>2860</v>
      </c>
      <c r="F1085">
        <v>103.09</v>
      </c>
    </row>
    <row r="1086" spans="1:8" x14ac:dyDescent="0.3">
      <c r="A1086" t="s">
        <v>720</v>
      </c>
      <c r="B1086" t="s">
        <v>224</v>
      </c>
      <c r="C1086" t="s">
        <v>281</v>
      </c>
      <c r="D1086" t="s">
        <v>2865</v>
      </c>
      <c r="E1086" t="s">
        <v>2866</v>
      </c>
      <c r="F1086">
        <v>64</v>
      </c>
      <c r="G1086">
        <v>271.32</v>
      </c>
    </row>
    <row r="1087" spans="1:8" x14ac:dyDescent="0.3">
      <c r="A1087" t="s">
        <v>720</v>
      </c>
      <c r="B1087" t="s">
        <v>224</v>
      </c>
      <c r="C1087" t="s">
        <v>282</v>
      </c>
      <c r="D1087" t="s">
        <v>2867</v>
      </c>
      <c r="E1087" t="s">
        <v>2866</v>
      </c>
      <c r="F1087">
        <v>17</v>
      </c>
      <c r="G1087">
        <v>616.16</v>
      </c>
      <c r="H1087">
        <v>84</v>
      </c>
    </row>
    <row r="1088" spans="1:8" x14ac:dyDescent="0.3">
      <c r="A1088" t="s">
        <v>720</v>
      </c>
      <c r="B1088" t="s">
        <v>224</v>
      </c>
      <c r="C1088" t="s">
        <v>284</v>
      </c>
      <c r="D1088" t="s">
        <v>2868</v>
      </c>
      <c r="E1088" t="s">
        <v>2866</v>
      </c>
      <c r="F1088">
        <v>94</v>
      </c>
      <c r="G1088">
        <v>513.97</v>
      </c>
      <c r="H1088">
        <v>389.35</v>
      </c>
    </row>
    <row r="1089" spans="1:8" x14ac:dyDescent="0.3">
      <c r="A1089" t="s">
        <v>720</v>
      </c>
      <c r="B1089" t="s">
        <v>224</v>
      </c>
      <c r="C1089" t="s">
        <v>286</v>
      </c>
      <c r="D1089" t="s">
        <v>2869</v>
      </c>
      <c r="E1089" t="s">
        <v>2866</v>
      </c>
      <c r="F1089">
        <v>662.5</v>
      </c>
      <c r="G1089">
        <v>373.5</v>
      </c>
    </row>
    <row r="1090" spans="1:8" x14ac:dyDescent="0.3">
      <c r="A1090" t="s">
        <v>720</v>
      </c>
      <c r="B1090" t="s">
        <v>224</v>
      </c>
      <c r="C1090" t="s">
        <v>287</v>
      </c>
      <c r="D1090" t="s">
        <v>2870</v>
      </c>
      <c r="E1090" t="s">
        <v>2866</v>
      </c>
      <c r="F1090">
        <v>283.89999999999998</v>
      </c>
      <c r="G1090">
        <v>302.10000000000002</v>
      </c>
    </row>
    <row r="1091" spans="1:8" x14ac:dyDescent="0.3">
      <c r="A1091" t="s">
        <v>720</v>
      </c>
      <c r="B1091" t="s">
        <v>224</v>
      </c>
      <c r="C1091" t="s">
        <v>289</v>
      </c>
      <c r="D1091" t="s">
        <v>2871</v>
      </c>
      <c r="E1091" t="s">
        <v>2866</v>
      </c>
      <c r="F1091">
        <v>838.1</v>
      </c>
      <c r="G1091">
        <v>1007.05</v>
      </c>
    </row>
    <row r="1092" spans="1:8" x14ac:dyDescent="0.3">
      <c r="A1092" t="s">
        <v>720</v>
      </c>
      <c r="B1092" t="s">
        <v>224</v>
      </c>
      <c r="C1092" t="s">
        <v>20</v>
      </c>
      <c r="D1092" t="s">
        <v>660</v>
      </c>
      <c r="E1092" t="s">
        <v>2866</v>
      </c>
      <c r="F1092">
        <v>0</v>
      </c>
      <c r="G1092">
        <v>0</v>
      </c>
      <c r="H1092">
        <v>0</v>
      </c>
    </row>
    <row r="1093" spans="1:8" x14ac:dyDescent="0.3">
      <c r="A1093" t="s">
        <v>720</v>
      </c>
      <c r="B1093" t="s">
        <v>224</v>
      </c>
      <c r="C1093" t="s">
        <v>346</v>
      </c>
      <c r="D1093" t="s">
        <v>2872</v>
      </c>
      <c r="E1093" t="s">
        <v>2873</v>
      </c>
      <c r="H1093">
        <v>197.21</v>
      </c>
    </row>
    <row r="1094" spans="1:8" x14ac:dyDescent="0.3">
      <c r="A1094" t="s">
        <v>720</v>
      </c>
      <c r="B1094" t="s">
        <v>224</v>
      </c>
      <c r="C1094" t="s">
        <v>43</v>
      </c>
      <c r="D1094" t="s">
        <v>662</v>
      </c>
      <c r="E1094" t="s">
        <v>2873</v>
      </c>
      <c r="F1094">
        <v>0</v>
      </c>
      <c r="G1094">
        <v>0</v>
      </c>
      <c r="H1094">
        <v>0</v>
      </c>
    </row>
    <row r="1095" spans="1:8" x14ac:dyDescent="0.3">
      <c r="A1095" t="s">
        <v>720</v>
      </c>
      <c r="B1095" t="s">
        <v>224</v>
      </c>
      <c r="C1095" t="s">
        <v>158</v>
      </c>
      <c r="D1095" t="s">
        <v>2874</v>
      </c>
      <c r="E1095" t="s">
        <v>2875</v>
      </c>
      <c r="F1095">
        <v>50</v>
      </c>
      <c r="G1095">
        <v>760.5</v>
      </c>
      <c r="H1095">
        <v>443</v>
      </c>
    </row>
    <row r="1096" spans="1:8" x14ac:dyDescent="0.3">
      <c r="A1096" t="s">
        <v>720</v>
      </c>
      <c r="B1096" t="s">
        <v>224</v>
      </c>
      <c r="C1096" t="s">
        <v>295</v>
      </c>
      <c r="D1096" t="s">
        <v>2876</v>
      </c>
      <c r="E1096" t="s">
        <v>2875</v>
      </c>
      <c r="F1096">
        <v>300</v>
      </c>
      <c r="H1096">
        <v>5300</v>
      </c>
    </row>
    <row r="1097" spans="1:8" x14ac:dyDescent="0.3">
      <c r="A1097" t="s">
        <v>720</v>
      </c>
      <c r="B1097" t="s">
        <v>224</v>
      </c>
      <c r="C1097" t="s">
        <v>296</v>
      </c>
      <c r="D1097" t="s">
        <v>2877</v>
      </c>
      <c r="E1097" t="s">
        <v>2875</v>
      </c>
      <c r="H1097">
        <v>180.9</v>
      </c>
    </row>
    <row r="1098" spans="1:8" x14ac:dyDescent="0.3">
      <c r="A1098" t="s">
        <v>720</v>
      </c>
      <c r="B1098" t="s">
        <v>224</v>
      </c>
      <c r="C1098" t="s">
        <v>298</v>
      </c>
      <c r="D1098" t="s">
        <v>2878</v>
      </c>
      <c r="E1098" t="s">
        <v>2875</v>
      </c>
      <c r="F1098">
        <v>775</v>
      </c>
      <c r="G1098">
        <v>1299</v>
      </c>
      <c r="H1098">
        <v>349</v>
      </c>
    </row>
    <row r="1099" spans="1:8" x14ac:dyDescent="0.3">
      <c r="A1099" t="s">
        <v>720</v>
      </c>
      <c r="B1099" t="s">
        <v>224</v>
      </c>
      <c r="C1099" t="s">
        <v>324</v>
      </c>
      <c r="D1099" t="s">
        <v>2879</v>
      </c>
      <c r="E1099" t="s">
        <v>2875</v>
      </c>
      <c r="F1099">
        <v>259</v>
      </c>
    </row>
    <row r="1100" spans="1:8" x14ac:dyDescent="0.3">
      <c r="A1100" t="s">
        <v>720</v>
      </c>
      <c r="B1100" t="s">
        <v>224</v>
      </c>
      <c r="C1100" t="s">
        <v>28</v>
      </c>
      <c r="D1100" t="s">
        <v>663</v>
      </c>
      <c r="E1100" t="s">
        <v>2875</v>
      </c>
      <c r="F1100">
        <v>0</v>
      </c>
      <c r="G1100">
        <v>0</v>
      </c>
      <c r="H1100">
        <v>0</v>
      </c>
    </row>
    <row r="1101" spans="1:8" x14ac:dyDescent="0.3">
      <c r="A1101" t="s">
        <v>720</v>
      </c>
      <c r="B1101" t="s">
        <v>231</v>
      </c>
      <c r="C1101" t="s">
        <v>300</v>
      </c>
      <c r="D1101" t="s">
        <v>2880</v>
      </c>
      <c r="E1101" t="s">
        <v>2881</v>
      </c>
      <c r="G1101">
        <v>333</v>
      </c>
    </row>
    <row r="1102" spans="1:8" x14ac:dyDescent="0.3">
      <c r="A1102" t="s">
        <v>720</v>
      </c>
      <c r="B1102" t="s">
        <v>231</v>
      </c>
      <c r="C1102" t="s">
        <v>302</v>
      </c>
      <c r="D1102" t="s">
        <v>2882</v>
      </c>
      <c r="E1102" t="s">
        <v>2881</v>
      </c>
      <c r="G1102">
        <v>43.95</v>
      </c>
    </row>
    <row r="1103" spans="1:8" x14ac:dyDescent="0.3">
      <c r="A1103" t="s">
        <v>720</v>
      </c>
      <c r="B1103" t="s">
        <v>231</v>
      </c>
      <c r="C1103" t="s">
        <v>364</v>
      </c>
      <c r="D1103" t="s">
        <v>2883</v>
      </c>
      <c r="E1103" t="s">
        <v>2881</v>
      </c>
      <c r="F1103">
        <v>200</v>
      </c>
      <c r="G1103">
        <v>68.599999999999994</v>
      </c>
    </row>
    <row r="1104" spans="1:8" x14ac:dyDescent="0.3">
      <c r="A1104" t="s">
        <v>720</v>
      </c>
      <c r="B1104" t="s">
        <v>231</v>
      </c>
      <c r="C1104" t="s">
        <v>360</v>
      </c>
      <c r="D1104" t="s">
        <v>2884</v>
      </c>
      <c r="E1104" t="s">
        <v>2881</v>
      </c>
      <c r="G1104">
        <v>10.5</v>
      </c>
      <c r="H1104">
        <v>23</v>
      </c>
    </row>
    <row r="1105" spans="1:8" x14ac:dyDescent="0.3">
      <c r="A1105" t="s">
        <v>720</v>
      </c>
      <c r="B1105" t="s">
        <v>231</v>
      </c>
      <c r="C1105" t="s">
        <v>16</v>
      </c>
      <c r="D1105" t="s">
        <v>670</v>
      </c>
      <c r="E1105" t="s">
        <v>2881</v>
      </c>
      <c r="F1105">
        <v>0</v>
      </c>
      <c r="G1105">
        <v>0</v>
      </c>
      <c r="H1105">
        <v>0</v>
      </c>
    </row>
    <row r="1106" spans="1:8" x14ac:dyDescent="0.3">
      <c r="A1106" t="s">
        <v>720</v>
      </c>
      <c r="B1106" t="s">
        <v>231</v>
      </c>
      <c r="C1106" t="s">
        <v>222</v>
      </c>
      <c r="D1106" t="s">
        <v>2885</v>
      </c>
      <c r="E1106" t="s">
        <v>2886</v>
      </c>
      <c r="F1106">
        <v>2.97</v>
      </c>
    </row>
    <row r="1107" spans="1:8" x14ac:dyDescent="0.3">
      <c r="A1107" t="s">
        <v>720</v>
      </c>
      <c r="B1107" t="s">
        <v>231</v>
      </c>
      <c r="C1107" t="s">
        <v>54</v>
      </c>
      <c r="D1107" t="s">
        <v>2887</v>
      </c>
      <c r="E1107" t="s">
        <v>2886</v>
      </c>
      <c r="F1107">
        <v>0</v>
      </c>
      <c r="G1107">
        <v>0</v>
      </c>
    </row>
    <row r="1108" spans="1:8" x14ac:dyDescent="0.3">
      <c r="A1108" t="s">
        <v>720</v>
      </c>
      <c r="B1108" t="s">
        <v>231</v>
      </c>
      <c r="C1108" t="s">
        <v>281</v>
      </c>
      <c r="D1108" t="s">
        <v>2888</v>
      </c>
      <c r="E1108" t="s">
        <v>2889</v>
      </c>
      <c r="F1108">
        <v>60.84</v>
      </c>
    </row>
    <row r="1109" spans="1:8" x14ac:dyDescent="0.3">
      <c r="A1109" t="s">
        <v>720</v>
      </c>
      <c r="B1109" t="s">
        <v>231</v>
      </c>
      <c r="C1109" t="s">
        <v>28</v>
      </c>
      <c r="D1109" t="s">
        <v>2890</v>
      </c>
      <c r="E1109" t="s">
        <v>2891</v>
      </c>
      <c r="F1109">
        <v>0</v>
      </c>
      <c r="G1109">
        <v>0</v>
      </c>
    </row>
    <row r="1110" spans="1:8" x14ac:dyDescent="0.3">
      <c r="A1110" t="s">
        <v>720</v>
      </c>
      <c r="B1110" t="s">
        <v>234</v>
      </c>
      <c r="C1110" t="s">
        <v>11</v>
      </c>
      <c r="D1110" t="s">
        <v>671</v>
      </c>
      <c r="E1110" t="s">
        <v>2903</v>
      </c>
      <c r="F1110">
        <v>0</v>
      </c>
      <c r="G1110">
        <v>0</v>
      </c>
      <c r="H1110">
        <v>0</v>
      </c>
    </row>
    <row r="1111" spans="1:8" x14ac:dyDescent="0.3">
      <c r="A1111" t="s">
        <v>720</v>
      </c>
      <c r="B1111" t="s">
        <v>234</v>
      </c>
      <c r="C1111" t="s">
        <v>360</v>
      </c>
      <c r="D1111" t="s">
        <v>2904</v>
      </c>
      <c r="E1111" t="s">
        <v>2905</v>
      </c>
      <c r="F1111">
        <v>656.16</v>
      </c>
      <c r="G1111">
        <v>450.07</v>
      </c>
      <c r="H1111">
        <v>53.5</v>
      </c>
    </row>
    <row r="1112" spans="1:8" x14ac:dyDescent="0.3">
      <c r="A1112" t="s">
        <v>720</v>
      </c>
      <c r="B1112" t="s">
        <v>234</v>
      </c>
      <c r="C1112" t="s">
        <v>16</v>
      </c>
      <c r="D1112" t="s">
        <v>672</v>
      </c>
      <c r="E1112" t="s">
        <v>2905</v>
      </c>
      <c r="F1112">
        <v>0</v>
      </c>
      <c r="G1112">
        <v>0</v>
      </c>
      <c r="H1112">
        <v>0</v>
      </c>
    </row>
    <row r="1113" spans="1:8" x14ac:dyDescent="0.3">
      <c r="A1113" t="s">
        <v>720</v>
      </c>
      <c r="B1113" t="s">
        <v>234</v>
      </c>
      <c r="C1113" t="s">
        <v>222</v>
      </c>
      <c r="D1113" t="s">
        <v>2906</v>
      </c>
      <c r="E1113" t="s">
        <v>2907</v>
      </c>
      <c r="F1113">
        <v>10.09</v>
      </c>
    </row>
    <row r="1114" spans="1:8" x14ac:dyDescent="0.3">
      <c r="A1114" t="s">
        <v>720</v>
      </c>
      <c r="B1114" t="s">
        <v>234</v>
      </c>
      <c r="C1114" t="s">
        <v>18</v>
      </c>
      <c r="D1114" t="s">
        <v>673</v>
      </c>
      <c r="E1114" t="s">
        <v>2907</v>
      </c>
      <c r="F1114">
        <v>0</v>
      </c>
      <c r="G1114">
        <v>0</v>
      </c>
      <c r="H1114">
        <v>0</v>
      </c>
    </row>
    <row r="1115" spans="1:8" x14ac:dyDescent="0.3">
      <c r="A1115" t="s">
        <v>720</v>
      </c>
      <c r="B1115" t="s">
        <v>234</v>
      </c>
      <c r="C1115" t="s">
        <v>54</v>
      </c>
      <c r="D1115" t="s">
        <v>2908</v>
      </c>
      <c r="E1115" t="s">
        <v>2907</v>
      </c>
      <c r="F1115">
        <v>384</v>
      </c>
      <c r="G1115">
        <v>396</v>
      </c>
      <c r="H1115">
        <v>363</v>
      </c>
    </row>
    <row r="1116" spans="1:8" x14ac:dyDescent="0.3">
      <c r="A1116" t="s">
        <v>720</v>
      </c>
      <c r="B1116" t="s">
        <v>234</v>
      </c>
      <c r="C1116" t="s">
        <v>337</v>
      </c>
      <c r="D1116" t="s">
        <v>2909</v>
      </c>
      <c r="E1116" t="s">
        <v>2907</v>
      </c>
      <c r="F1116">
        <v>48.6</v>
      </c>
    </row>
    <row r="1117" spans="1:8" x14ac:dyDescent="0.3">
      <c r="A1117" t="s">
        <v>720</v>
      </c>
      <c r="B1117" t="s">
        <v>234</v>
      </c>
      <c r="C1117" t="s">
        <v>20</v>
      </c>
      <c r="D1117" t="s">
        <v>674</v>
      </c>
      <c r="E1117" t="s">
        <v>2910</v>
      </c>
      <c r="F1117">
        <v>0</v>
      </c>
      <c r="G1117">
        <v>0</v>
      </c>
      <c r="H1117">
        <v>0</v>
      </c>
    </row>
    <row r="1118" spans="1:8" x14ac:dyDescent="0.3">
      <c r="A1118" t="s">
        <v>720</v>
      </c>
      <c r="B1118" t="s">
        <v>234</v>
      </c>
      <c r="C1118" t="s">
        <v>28</v>
      </c>
      <c r="D1118" t="s">
        <v>675</v>
      </c>
      <c r="E1118" t="s">
        <v>2911</v>
      </c>
      <c r="F1118">
        <v>0</v>
      </c>
      <c r="G1118">
        <v>0</v>
      </c>
      <c r="H1118">
        <v>0</v>
      </c>
    </row>
    <row r="1119" spans="1:8" x14ac:dyDescent="0.3">
      <c r="A1119" t="s">
        <v>720</v>
      </c>
      <c r="B1119" t="s">
        <v>236</v>
      </c>
      <c r="C1119" t="s">
        <v>270</v>
      </c>
      <c r="D1119" t="s">
        <v>2923</v>
      </c>
      <c r="E1119" t="s">
        <v>2924</v>
      </c>
      <c r="G1119">
        <v>18.95</v>
      </c>
    </row>
    <row r="1120" spans="1:8" x14ac:dyDescent="0.3">
      <c r="A1120" t="s">
        <v>720</v>
      </c>
      <c r="B1120" t="s">
        <v>236</v>
      </c>
      <c r="C1120" t="s">
        <v>11</v>
      </c>
      <c r="D1120" t="s">
        <v>677</v>
      </c>
      <c r="E1120" t="s">
        <v>2924</v>
      </c>
      <c r="F1120">
        <v>0</v>
      </c>
      <c r="G1120">
        <v>0</v>
      </c>
      <c r="H1120">
        <v>0</v>
      </c>
    </row>
    <row r="1121" spans="1:8" x14ac:dyDescent="0.3">
      <c r="A1121" t="s">
        <v>720</v>
      </c>
      <c r="B1121" t="s">
        <v>236</v>
      </c>
      <c r="C1121" t="s">
        <v>275</v>
      </c>
      <c r="D1121" t="s">
        <v>2925</v>
      </c>
      <c r="E1121" t="s">
        <v>2926</v>
      </c>
      <c r="G1121">
        <v>73.180000000000007</v>
      </c>
      <c r="H1121">
        <v>68.09</v>
      </c>
    </row>
    <row r="1122" spans="1:8" x14ac:dyDescent="0.3">
      <c r="A1122" t="s">
        <v>720</v>
      </c>
      <c r="B1122" t="s">
        <v>236</v>
      </c>
      <c r="C1122" t="s">
        <v>277</v>
      </c>
      <c r="D1122" t="s">
        <v>2927</v>
      </c>
      <c r="E1122" t="s">
        <v>2926</v>
      </c>
      <c r="G1122">
        <v>0</v>
      </c>
    </row>
    <row r="1123" spans="1:8" x14ac:dyDescent="0.3">
      <c r="A1123" t="s">
        <v>720</v>
      </c>
      <c r="B1123" t="s">
        <v>236</v>
      </c>
      <c r="C1123" t="s">
        <v>300</v>
      </c>
      <c r="D1123" t="s">
        <v>2928</v>
      </c>
      <c r="E1123" t="s">
        <v>2926</v>
      </c>
      <c r="F1123">
        <v>248</v>
      </c>
      <c r="G1123">
        <v>70.95</v>
      </c>
    </row>
    <row r="1124" spans="1:8" x14ac:dyDescent="0.3">
      <c r="A1124" t="s">
        <v>720</v>
      </c>
      <c r="B1124" t="s">
        <v>236</v>
      </c>
      <c r="C1124" t="s">
        <v>302</v>
      </c>
      <c r="D1124" t="s">
        <v>2929</v>
      </c>
      <c r="E1124" t="s">
        <v>2926</v>
      </c>
      <c r="H1124">
        <v>133.94999999999999</v>
      </c>
    </row>
    <row r="1125" spans="1:8" x14ac:dyDescent="0.3">
      <c r="A1125" t="s">
        <v>720</v>
      </c>
      <c r="B1125" t="s">
        <v>236</v>
      </c>
      <c r="C1125" t="s">
        <v>364</v>
      </c>
      <c r="D1125" t="s">
        <v>2930</v>
      </c>
      <c r="E1125" t="s">
        <v>2926</v>
      </c>
      <c r="F1125">
        <v>255.55</v>
      </c>
      <c r="G1125">
        <v>166.2</v>
      </c>
      <c r="H1125">
        <v>67.739999999999995</v>
      </c>
    </row>
    <row r="1126" spans="1:8" x14ac:dyDescent="0.3">
      <c r="A1126" t="s">
        <v>720</v>
      </c>
      <c r="B1126" t="s">
        <v>236</v>
      </c>
      <c r="C1126" t="s">
        <v>360</v>
      </c>
      <c r="D1126" t="s">
        <v>2931</v>
      </c>
      <c r="E1126" t="s">
        <v>2926</v>
      </c>
      <c r="F1126">
        <v>781.84</v>
      </c>
      <c r="G1126">
        <v>1573.11</v>
      </c>
      <c r="H1126">
        <v>2254.9</v>
      </c>
    </row>
    <row r="1127" spans="1:8" x14ac:dyDescent="0.3">
      <c r="A1127" t="s">
        <v>720</v>
      </c>
      <c r="B1127" t="s">
        <v>236</v>
      </c>
      <c r="C1127" t="s">
        <v>16</v>
      </c>
      <c r="D1127" t="s">
        <v>678</v>
      </c>
      <c r="E1127" t="s">
        <v>2926</v>
      </c>
      <c r="F1127">
        <v>0</v>
      </c>
      <c r="G1127">
        <v>0</v>
      </c>
      <c r="H1127">
        <v>0</v>
      </c>
    </row>
    <row r="1128" spans="1:8" x14ac:dyDescent="0.3">
      <c r="A1128" t="s">
        <v>720</v>
      </c>
      <c r="B1128" t="s">
        <v>236</v>
      </c>
      <c r="C1128" t="s">
        <v>361</v>
      </c>
      <c r="D1128" t="s">
        <v>2932</v>
      </c>
      <c r="E1128" t="s">
        <v>2933</v>
      </c>
      <c r="F1128">
        <v>0.8</v>
      </c>
    </row>
    <row r="1129" spans="1:8" x14ac:dyDescent="0.3">
      <c r="A1129" t="s">
        <v>720</v>
      </c>
      <c r="B1129" t="s">
        <v>236</v>
      </c>
      <c r="C1129" t="s">
        <v>222</v>
      </c>
      <c r="D1129" t="s">
        <v>2934</v>
      </c>
      <c r="E1129" t="s">
        <v>2933</v>
      </c>
      <c r="F1129">
        <v>680.07</v>
      </c>
      <c r="G1129">
        <v>682.68</v>
      </c>
      <c r="H1129">
        <v>563.62</v>
      </c>
    </row>
    <row r="1130" spans="1:8" x14ac:dyDescent="0.3">
      <c r="A1130" t="s">
        <v>720</v>
      </c>
      <c r="B1130" t="s">
        <v>236</v>
      </c>
      <c r="C1130" t="s">
        <v>365</v>
      </c>
      <c r="D1130" t="s">
        <v>2935</v>
      </c>
      <c r="E1130" t="s">
        <v>2933</v>
      </c>
      <c r="H1130">
        <v>0.99</v>
      </c>
    </row>
    <row r="1131" spans="1:8" x14ac:dyDescent="0.3">
      <c r="A1131" t="s">
        <v>720</v>
      </c>
      <c r="B1131" t="s">
        <v>236</v>
      </c>
      <c r="C1131" t="s">
        <v>18</v>
      </c>
      <c r="D1131" t="s">
        <v>679</v>
      </c>
      <c r="E1131" t="s">
        <v>2933</v>
      </c>
      <c r="F1131">
        <v>0</v>
      </c>
      <c r="G1131">
        <v>0</v>
      </c>
      <c r="H1131">
        <v>0</v>
      </c>
    </row>
    <row r="1132" spans="1:8" x14ac:dyDescent="0.3">
      <c r="A1132" t="s">
        <v>720</v>
      </c>
      <c r="B1132" t="s">
        <v>236</v>
      </c>
      <c r="C1132" t="s">
        <v>54</v>
      </c>
      <c r="D1132" t="s">
        <v>2936</v>
      </c>
      <c r="E1132" t="s">
        <v>2933</v>
      </c>
      <c r="F1132">
        <v>936</v>
      </c>
      <c r="G1132">
        <v>1152</v>
      </c>
      <c r="H1132">
        <v>1056</v>
      </c>
    </row>
    <row r="1133" spans="1:8" x14ac:dyDescent="0.3">
      <c r="A1133" t="s">
        <v>720</v>
      </c>
      <c r="B1133" t="s">
        <v>236</v>
      </c>
      <c r="C1133" t="s">
        <v>337</v>
      </c>
      <c r="D1133" t="s">
        <v>2937</v>
      </c>
      <c r="E1133" t="s">
        <v>2933</v>
      </c>
      <c r="F1133">
        <v>68.84</v>
      </c>
    </row>
    <row r="1134" spans="1:8" x14ac:dyDescent="0.3">
      <c r="A1134" t="s">
        <v>720</v>
      </c>
      <c r="B1134" t="s">
        <v>236</v>
      </c>
      <c r="C1134" t="s">
        <v>281</v>
      </c>
      <c r="D1134" t="s">
        <v>2938</v>
      </c>
      <c r="E1134" t="s">
        <v>2939</v>
      </c>
      <c r="F1134">
        <v>25784.57</v>
      </c>
      <c r="G1134">
        <v>16016.93</v>
      </c>
      <c r="H1134">
        <v>11768.39</v>
      </c>
    </row>
    <row r="1135" spans="1:8" x14ac:dyDescent="0.3">
      <c r="A1135" t="s">
        <v>720</v>
      </c>
      <c r="B1135" t="s">
        <v>236</v>
      </c>
      <c r="C1135" t="s">
        <v>282</v>
      </c>
      <c r="D1135" t="s">
        <v>2940</v>
      </c>
      <c r="E1135" t="s">
        <v>2939</v>
      </c>
      <c r="F1135">
        <v>2680.62</v>
      </c>
      <c r="G1135">
        <v>4566.43</v>
      </c>
      <c r="H1135">
        <v>3413.51</v>
      </c>
    </row>
    <row r="1136" spans="1:8" x14ac:dyDescent="0.3">
      <c r="A1136" t="s">
        <v>720</v>
      </c>
      <c r="B1136" t="s">
        <v>236</v>
      </c>
      <c r="C1136" t="s">
        <v>283</v>
      </c>
      <c r="D1136" t="s">
        <v>2941</v>
      </c>
      <c r="E1136" t="s">
        <v>2939</v>
      </c>
      <c r="F1136">
        <v>173</v>
      </c>
      <c r="G1136">
        <v>241</v>
      </c>
      <c r="H1136">
        <v>323</v>
      </c>
    </row>
    <row r="1137" spans="1:8" x14ac:dyDescent="0.3">
      <c r="A1137" t="s">
        <v>720</v>
      </c>
      <c r="B1137" t="s">
        <v>236</v>
      </c>
      <c r="C1137" t="s">
        <v>284</v>
      </c>
      <c r="D1137" t="s">
        <v>2942</v>
      </c>
      <c r="E1137" t="s">
        <v>2939</v>
      </c>
      <c r="F1137">
        <v>6790.41</v>
      </c>
      <c r="G1137">
        <v>6316.91</v>
      </c>
      <c r="H1137">
        <v>3170.87</v>
      </c>
    </row>
    <row r="1138" spans="1:8" x14ac:dyDescent="0.3">
      <c r="A1138" t="s">
        <v>720</v>
      </c>
      <c r="B1138" t="s">
        <v>236</v>
      </c>
      <c r="C1138" t="s">
        <v>285</v>
      </c>
      <c r="D1138" t="s">
        <v>2943</v>
      </c>
      <c r="E1138" t="s">
        <v>2939</v>
      </c>
      <c r="F1138">
        <v>2551.35</v>
      </c>
      <c r="G1138">
        <v>75.56</v>
      </c>
      <c r="H1138">
        <v>317.83999999999997</v>
      </c>
    </row>
    <row r="1139" spans="1:8" x14ac:dyDescent="0.3">
      <c r="A1139" t="s">
        <v>720</v>
      </c>
      <c r="B1139" t="s">
        <v>236</v>
      </c>
      <c r="C1139" t="s">
        <v>287</v>
      </c>
      <c r="D1139" t="s">
        <v>2944</v>
      </c>
      <c r="E1139" t="s">
        <v>2939</v>
      </c>
      <c r="F1139">
        <v>332</v>
      </c>
      <c r="H1139">
        <v>30.5</v>
      </c>
    </row>
    <row r="1140" spans="1:8" x14ac:dyDescent="0.3">
      <c r="A1140" t="s">
        <v>720</v>
      </c>
      <c r="B1140" t="s">
        <v>236</v>
      </c>
      <c r="C1140" t="s">
        <v>289</v>
      </c>
      <c r="D1140" t="s">
        <v>2945</v>
      </c>
      <c r="E1140" t="s">
        <v>2939</v>
      </c>
      <c r="F1140">
        <v>1293.52</v>
      </c>
      <c r="H1140">
        <v>128.28</v>
      </c>
    </row>
    <row r="1141" spans="1:8" x14ac:dyDescent="0.3">
      <c r="A1141" t="s">
        <v>720</v>
      </c>
      <c r="B1141" t="s">
        <v>236</v>
      </c>
      <c r="C1141" t="s">
        <v>375</v>
      </c>
      <c r="D1141" t="s">
        <v>2946</v>
      </c>
      <c r="E1141" t="s">
        <v>2939</v>
      </c>
      <c r="H1141">
        <v>0</v>
      </c>
    </row>
    <row r="1142" spans="1:8" x14ac:dyDescent="0.3">
      <c r="A1142" t="s">
        <v>720</v>
      </c>
      <c r="B1142" t="s">
        <v>236</v>
      </c>
      <c r="C1142" t="s">
        <v>292</v>
      </c>
      <c r="D1142" t="s">
        <v>2947</v>
      </c>
      <c r="E1142" t="s">
        <v>2939</v>
      </c>
      <c r="H1142">
        <v>812</v>
      </c>
    </row>
    <row r="1143" spans="1:8" x14ac:dyDescent="0.3">
      <c r="A1143" t="s">
        <v>720</v>
      </c>
      <c r="B1143" t="s">
        <v>236</v>
      </c>
      <c r="C1143" t="s">
        <v>293</v>
      </c>
      <c r="D1143" t="s">
        <v>2948</v>
      </c>
      <c r="E1143" t="s">
        <v>2939</v>
      </c>
      <c r="F1143">
        <v>199.02</v>
      </c>
    </row>
    <row r="1144" spans="1:8" x14ac:dyDescent="0.3">
      <c r="A1144" t="s">
        <v>720</v>
      </c>
      <c r="B1144" t="s">
        <v>236</v>
      </c>
      <c r="C1144" t="s">
        <v>20</v>
      </c>
      <c r="D1144" t="s">
        <v>680</v>
      </c>
      <c r="E1144" t="s">
        <v>2939</v>
      </c>
      <c r="F1144">
        <v>0</v>
      </c>
      <c r="G1144">
        <v>0</v>
      </c>
      <c r="H1144">
        <v>0</v>
      </c>
    </row>
    <row r="1145" spans="1:8" x14ac:dyDescent="0.3">
      <c r="A1145" t="s">
        <v>720</v>
      </c>
      <c r="B1145" t="s">
        <v>236</v>
      </c>
      <c r="C1145" t="s">
        <v>346</v>
      </c>
      <c r="D1145" t="s">
        <v>2949</v>
      </c>
      <c r="E1145" t="s">
        <v>2950</v>
      </c>
      <c r="H1145">
        <v>1158.5999999999999</v>
      </c>
    </row>
    <row r="1146" spans="1:8" x14ac:dyDescent="0.3">
      <c r="A1146" t="s">
        <v>720</v>
      </c>
      <c r="B1146" t="s">
        <v>236</v>
      </c>
      <c r="C1146" t="s">
        <v>24</v>
      </c>
      <c r="D1146" t="s">
        <v>2951</v>
      </c>
      <c r="E1146" t="s">
        <v>2952</v>
      </c>
      <c r="G1146">
        <v>70.8</v>
      </c>
    </row>
    <row r="1147" spans="1:8" x14ac:dyDescent="0.3">
      <c r="A1147" t="s">
        <v>720</v>
      </c>
      <c r="B1147" t="s">
        <v>238</v>
      </c>
      <c r="C1147" t="s">
        <v>154</v>
      </c>
      <c r="D1147" t="s">
        <v>2964</v>
      </c>
      <c r="E1147" t="s">
        <v>2965</v>
      </c>
      <c r="F1147">
        <v>698.6</v>
      </c>
      <c r="G1147">
        <v>500</v>
      </c>
      <c r="H1147">
        <v>1600</v>
      </c>
    </row>
    <row r="1148" spans="1:8" x14ac:dyDescent="0.3">
      <c r="A1148" t="s">
        <v>720</v>
      </c>
      <c r="B1148" t="s">
        <v>238</v>
      </c>
      <c r="C1148" t="s">
        <v>352</v>
      </c>
      <c r="D1148" t="s">
        <v>2966</v>
      </c>
      <c r="E1148" t="s">
        <v>2967</v>
      </c>
      <c r="H1148">
        <v>0</v>
      </c>
    </row>
    <row r="1149" spans="1:8" x14ac:dyDescent="0.3">
      <c r="A1149" t="s">
        <v>720</v>
      </c>
      <c r="B1149" t="s">
        <v>238</v>
      </c>
      <c r="C1149" t="s">
        <v>300</v>
      </c>
      <c r="D1149" t="s">
        <v>2968</v>
      </c>
      <c r="E1149" t="s">
        <v>2967</v>
      </c>
      <c r="F1149">
        <v>166.5</v>
      </c>
      <c r="G1149">
        <v>6.75</v>
      </c>
    </row>
    <row r="1150" spans="1:8" x14ac:dyDescent="0.3">
      <c r="A1150" t="s">
        <v>720</v>
      </c>
      <c r="B1150" t="s">
        <v>238</v>
      </c>
      <c r="C1150" t="s">
        <v>364</v>
      </c>
      <c r="D1150" t="s">
        <v>2969</v>
      </c>
      <c r="E1150" t="s">
        <v>2967</v>
      </c>
      <c r="F1150">
        <v>31.9</v>
      </c>
    </row>
    <row r="1151" spans="1:8" x14ac:dyDescent="0.3">
      <c r="A1151" t="s">
        <v>720</v>
      </c>
      <c r="B1151" t="s">
        <v>238</v>
      </c>
      <c r="C1151" t="s">
        <v>360</v>
      </c>
      <c r="D1151" t="s">
        <v>2970</v>
      </c>
      <c r="E1151" t="s">
        <v>2967</v>
      </c>
      <c r="F1151">
        <v>14.2</v>
      </c>
      <c r="G1151">
        <v>0.35</v>
      </c>
      <c r="H1151">
        <v>0.1</v>
      </c>
    </row>
    <row r="1152" spans="1:8" x14ac:dyDescent="0.3">
      <c r="A1152" t="s">
        <v>720</v>
      </c>
      <c r="B1152" t="s">
        <v>238</v>
      </c>
      <c r="C1152" t="s">
        <v>16</v>
      </c>
      <c r="D1152" t="s">
        <v>681</v>
      </c>
      <c r="E1152" t="s">
        <v>2967</v>
      </c>
      <c r="F1152">
        <v>0</v>
      </c>
      <c r="G1152">
        <v>0</v>
      </c>
      <c r="H1152">
        <v>0</v>
      </c>
    </row>
    <row r="1153" spans="1:8" x14ac:dyDescent="0.3">
      <c r="A1153" t="s">
        <v>720</v>
      </c>
      <c r="B1153" t="s">
        <v>238</v>
      </c>
      <c r="C1153" t="s">
        <v>361</v>
      </c>
      <c r="D1153" t="s">
        <v>2971</v>
      </c>
      <c r="E1153" t="s">
        <v>2972</v>
      </c>
      <c r="F1153">
        <v>0.48</v>
      </c>
      <c r="G1153">
        <v>0.32</v>
      </c>
    </row>
    <row r="1154" spans="1:8" x14ac:dyDescent="0.3">
      <c r="A1154" t="s">
        <v>720</v>
      </c>
      <c r="B1154" t="s">
        <v>238</v>
      </c>
      <c r="C1154" t="s">
        <v>222</v>
      </c>
      <c r="D1154" t="s">
        <v>2973</v>
      </c>
      <c r="E1154" t="s">
        <v>2972</v>
      </c>
      <c r="F1154">
        <v>25.34</v>
      </c>
    </row>
    <row r="1155" spans="1:8" x14ac:dyDescent="0.3">
      <c r="A1155" t="s">
        <v>720</v>
      </c>
      <c r="B1155" t="s">
        <v>238</v>
      </c>
      <c r="C1155" t="s">
        <v>303</v>
      </c>
      <c r="D1155" t="s">
        <v>2974</v>
      </c>
      <c r="E1155" t="s">
        <v>2972</v>
      </c>
      <c r="F1155">
        <v>172.6</v>
      </c>
    </row>
    <row r="1156" spans="1:8" x14ac:dyDescent="0.3">
      <c r="A1156" t="s">
        <v>720</v>
      </c>
      <c r="B1156" t="s">
        <v>238</v>
      </c>
      <c r="C1156" t="s">
        <v>18</v>
      </c>
      <c r="D1156" t="s">
        <v>682</v>
      </c>
      <c r="E1156" t="s">
        <v>2972</v>
      </c>
      <c r="F1156">
        <v>0</v>
      </c>
      <c r="G1156">
        <v>0</v>
      </c>
      <c r="H1156">
        <v>0</v>
      </c>
    </row>
    <row r="1157" spans="1:8" x14ac:dyDescent="0.3">
      <c r="A1157" t="s">
        <v>720</v>
      </c>
      <c r="B1157" t="s">
        <v>238</v>
      </c>
      <c r="C1157" t="s">
        <v>54</v>
      </c>
      <c r="D1157" t="s">
        <v>2975</v>
      </c>
      <c r="E1157" t="s">
        <v>2972</v>
      </c>
      <c r="F1157">
        <v>936</v>
      </c>
      <c r="G1157">
        <v>792</v>
      </c>
      <c r="H1157">
        <v>726</v>
      </c>
    </row>
    <row r="1158" spans="1:8" x14ac:dyDescent="0.3">
      <c r="A1158" t="s">
        <v>720</v>
      </c>
      <c r="B1158" t="s">
        <v>238</v>
      </c>
      <c r="C1158" t="s">
        <v>337</v>
      </c>
      <c r="D1158" t="s">
        <v>2976</v>
      </c>
      <c r="E1158" t="s">
        <v>2972</v>
      </c>
      <c r="F1158">
        <v>10</v>
      </c>
    </row>
    <row r="1159" spans="1:8" x14ac:dyDescent="0.3">
      <c r="A1159" t="s">
        <v>720</v>
      </c>
      <c r="B1159" t="s">
        <v>238</v>
      </c>
      <c r="C1159" t="s">
        <v>284</v>
      </c>
      <c r="D1159" t="s">
        <v>2977</v>
      </c>
      <c r="E1159" t="s">
        <v>2978</v>
      </c>
      <c r="F1159">
        <v>224.68</v>
      </c>
    </row>
    <row r="1160" spans="1:8" x14ac:dyDescent="0.3">
      <c r="A1160" t="s">
        <v>720</v>
      </c>
      <c r="B1160" t="s">
        <v>238</v>
      </c>
      <c r="C1160" t="s">
        <v>286</v>
      </c>
      <c r="D1160" t="s">
        <v>2979</v>
      </c>
      <c r="E1160" t="s">
        <v>2978</v>
      </c>
      <c r="F1160">
        <v>655.7</v>
      </c>
    </row>
    <row r="1161" spans="1:8" x14ac:dyDescent="0.3">
      <c r="A1161" t="s">
        <v>720</v>
      </c>
      <c r="B1161" t="s">
        <v>238</v>
      </c>
      <c r="C1161" t="s">
        <v>289</v>
      </c>
      <c r="D1161" t="s">
        <v>2980</v>
      </c>
      <c r="E1161" t="s">
        <v>2978</v>
      </c>
      <c r="H1161">
        <v>354.06</v>
      </c>
    </row>
    <row r="1162" spans="1:8" x14ac:dyDescent="0.3">
      <c r="A1162" t="s">
        <v>720</v>
      </c>
      <c r="B1162" t="s">
        <v>238</v>
      </c>
      <c r="C1162" t="s">
        <v>375</v>
      </c>
      <c r="D1162" t="s">
        <v>2981</v>
      </c>
      <c r="E1162" t="s">
        <v>2978</v>
      </c>
      <c r="H1162">
        <v>568</v>
      </c>
    </row>
    <row r="1163" spans="1:8" x14ac:dyDescent="0.3">
      <c r="A1163" t="s">
        <v>720</v>
      </c>
      <c r="B1163" t="s">
        <v>238</v>
      </c>
      <c r="C1163" t="s">
        <v>376</v>
      </c>
      <c r="D1163" t="s">
        <v>2982</v>
      </c>
      <c r="E1163" t="s">
        <v>2978</v>
      </c>
      <c r="H1163">
        <v>127</v>
      </c>
    </row>
    <row r="1164" spans="1:8" x14ac:dyDescent="0.3">
      <c r="A1164" t="s">
        <v>720</v>
      </c>
      <c r="B1164" t="s">
        <v>238</v>
      </c>
      <c r="C1164" t="s">
        <v>292</v>
      </c>
      <c r="D1164" t="s">
        <v>2983</v>
      </c>
      <c r="E1164" t="s">
        <v>2978</v>
      </c>
      <c r="H1164">
        <v>252.88</v>
      </c>
    </row>
    <row r="1165" spans="1:8" x14ac:dyDescent="0.3">
      <c r="A1165" t="s">
        <v>720</v>
      </c>
      <c r="B1165" t="s">
        <v>238</v>
      </c>
      <c r="C1165" t="s">
        <v>293</v>
      </c>
      <c r="D1165" t="s">
        <v>2984</v>
      </c>
      <c r="E1165" t="s">
        <v>2978</v>
      </c>
      <c r="F1165">
        <v>64.430000000000007</v>
      </c>
      <c r="G1165">
        <v>301.74</v>
      </c>
    </row>
    <row r="1166" spans="1:8" x14ac:dyDescent="0.3">
      <c r="A1166" t="s">
        <v>720</v>
      </c>
      <c r="B1166" t="s">
        <v>238</v>
      </c>
      <c r="C1166" t="s">
        <v>294</v>
      </c>
      <c r="D1166" t="s">
        <v>2985</v>
      </c>
      <c r="E1166" t="s">
        <v>2978</v>
      </c>
      <c r="F1166">
        <v>409.72</v>
      </c>
    </row>
    <row r="1167" spans="1:8" x14ac:dyDescent="0.3">
      <c r="A1167" t="s">
        <v>720</v>
      </c>
      <c r="B1167" t="s">
        <v>238</v>
      </c>
      <c r="C1167" t="s">
        <v>20</v>
      </c>
      <c r="D1167" t="s">
        <v>683</v>
      </c>
      <c r="E1167" t="s">
        <v>2978</v>
      </c>
      <c r="F1167">
        <v>0</v>
      </c>
      <c r="G1167">
        <v>0</v>
      </c>
      <c r="H1167">
        <v>0</v>
      </c>
    </row>
    <row r="1168" spans="1:8" x14ac:dyDescent="0.3">
      <c r="A1168" t="s">
        <v>720</v>
      </c>
      <c r="B1168" t="s">
        <v>238</v>
      </c>
      <c r="C1168" t="s">
        <v>298</v>
      </c>
      <c r="D1168" t="s">
        <v>2986</v>
      </c>
      <c r="E1168" t="s">
        <v>2987</v>
      </c>
      <c r="F1168">
        <v>1000</v>
      </c>
      <c r="G1168">
        <v>500</v>
      </c>
    </row>
    <row r="1169" spans="1:8" x14ac:dyDescent="0.3">
      <c r="A1169" t="s">
        <v>720</v>
      </c>
      <c r="B1169" t="s">
        <v>238</v>
      </c>
      <c r="C1169" t="s">
        <v>28</v>
      </c>
      <c r="D1169" t="s">
        <v>684</v>
      </c>
      <c r="E1169" t="s">
        <v>2987</v>
      </c>
      <c r="F1169">
        <v>0</v>
      </c>
      <c r="G1169">
        <v>0</v>
      </c>
      <c r="H1169">
        <v>0</v>
      </c>
    </row>
    <row r="1170" spans="1:8" x14ac:dyDescent="0.3">
      <c r="A1170" t="s">
        <v>720</v>
      </c>
      <c r="B1170" t="s">
        <v>246</v>
      </c>
      <c r="C1170" t="s">
        <v>270</v>
      </c>
      <c r="D1170" t="s">
        <v>2998</v>
      </c>
      <c r="E1170" t="s">
        <v>2999</v>
      </c>
      <c r="F1170">
        <v>721</v>
      </c>
      <c r="G1170">
        <v>392.39</v>
      </c>
      <c r="H1170">
        <v>373.08</v>
      </c>
    </row>
    <row r="1171" spans="1:8" x14ac:dyDescent="0.3">
      <c r="A1171" t="s">
        <v>720</v>
      </c>
      <c r="B1171" t="s">
        <v>246</v>
      </c>
      <c r="C1171" t="s">
        <v>273</v>
      </c>
      <c r="D1171" t="s">
        <v>3000</v>
      </c>
      <c r="E1171" t="s">
        <v>3001</v>
      </c>
      <c r="F1171">
        <v>500.77</v>
      </c>
      <c r="G1171">
        <v>1659.88</v>
      </c>
      <c r="H1171">
        <v>2230.98</v>
      </c>
    </row>
    <row r="1172" spans="1:8" x14ac:dyDescent="0.3">
      <c r="A1172" t="s">
        <v>720</v>
      </c>
      <c r="B1172" t="s">
        <v>246</v>
      </c>
      <c r="C1172" t="s">
        <v>184</v>
      </c>
      <c r="D1172" t="s">
        <v>3002</v>
      </c>
      <c r="E1172" t="s">
        <v>3001</v>
      </c>
      <c r="F1172">
        <v>190</v>
      </c>
      <c r="G1172">
        <v>21.5</v>
      </c>
      <c r="H1172">
        <v>897.29</v>
      </c>
    </row>
    <row r="1173" spans="1:8" x14ac:dyDescent="0.3">
      <c r="A1173" t="s">
        <v>720</v>
      </c>
      <c r="B1173" t="s">
        <v>246</v>
      </c>
      <c r="C1173" t="s">
        <v>333</v>
      </c>
      <c r="D1173" t="s">
        <v>3003</v>
      </c>
      <c r="E1173" t="s">
        <v>3001</v>
      </c>
      <c r="F1173">
        <v>143.94999999999999</v>
      </c>
    </row>
    <row r="1174" spans="1:8" x14ac:dyDescent="0.3">
      <c r="A1174" t="s">
        <v>720</v>
      </c>
      <c r="B1174" t="s">
        <v>246</v>
      </c>
      <c r="C1174" t="s">
        <v>275</v>
      </c>
      <c r="D1174" t="s">
        <v>3004</v>
      </c>
      <c r="E1174" t="s">
        <v>3001</v>
      </c>
      <c r="F1174">
        <v>403.38</v>
      </c>
      <c r="G1174">
        <v>344.02</v>
      </c>
      <c r="H1174">
        <v>78.260000000000005</v>
      </c>
    </row>
    <row r="1175" spans="1:8" x14ac:dyDescent="0.3">
      <c r="A1175" t="s">
        <v>720</v>
      </c>
      <c r="B1175" t="s">
        <v>246</v>
      </c>
      <c r="C1175" t="s">
        <v>276</v>
      </c>
      <c r="D1175" t="s">
        <v>3005</v>
      </c>
      <c r="E1175" t="s">
        <v>3001</v>
      </c>
      <c r="F1175">
        <v>1039</v>
      </c>
      <c r="G1175">
        <v>8839.41</v>
      </c>
      <c r="H1175">
        <v>8016.53</v>
      </c>
    </row>
    <row r="1176" spans="1:8" x14ac:dyDescent="0.3">
      <c r="A1176" t="s">
        <v>720</v>
      </c>
      <c r="B1176" t="s">
        <v>246</v>
      </c>
      <c r="C1176" t="s">
        <v>277</v>
      </c>
      <c r="D1176" t="s">
        <v>3006</v>
      </c>
      <c r="E1176" t="s">
        <v>3001</v>
      </c>
      <c r="H1176">
        <v>0</v>
      </c>
    </row>
    <row r="1177" spans="1:8" x14ac:dyDescent="0.3">
      <c r="A1177" t="s">
        <v>720</v>
      </c>
      <c r="B1177" t="s">
        <v>246</v>
      </c>
      <c r="C1177" t="s">
        <v>300</v>
      </c>
      <c r="D1177" t="s">
        <v>3007</v>
      </c>
      <c r="E1177" t="s">
        <v>3001</v>
      </c>
      <c r="F1177">
        <v>193.55</v>
      </c>
      <c r="H1177">
        <v>31.5</v>
      </c>
    </row>
    <row r="1178" spans="1:8" x14ac:dyDescent="0.3">
      <c r="A1178" t="s">
        <v>720</v>
      </c>
      <c r="B1178" t="s">
        <v>246</v>
      </c>
      <c r="C1178" t="s">
        <v>302</v>
      </c>
      <c r="D1178" t="s">
        <v>3008</v>
      </c>
      <c r="E1178" t="s">
        <v>3001</v>
      </c>
      <c r="F1178">
        <v>1033.51</v>
      </c>
      <c r="G1178">
        <v>1023.34</v>
      </c>
      <c r="H1178">
        <v>771.02</v>
      </c>
    </row>
    <row r="1179" spans="1:8" x14ac:dyDescent="0.3">
      <c r="A1179" t="s">
        <v>720</v>
      </c>
      <c r="B1179" t="s">
        <v>246</v>
      </c>
      <c r="C1179" t="s">
        <v>364</v>
      </c>
      <c r="D1179" t="s">
        <v>3009</v>
      </c>
      <c r="E1179" t="s">
        <v>3001</v>
      </c>
      <c r="F1179">
        <v>538.66</v>
      </c>
      <c r="G1179">
        <v>164.24</v>
      </c>
      <c r="H1179">
        <v>834.14</v>
      </c>
    </row>
    <row r="1180" spans="1:8" x14ac:dyDescent="0.3">
      <c r="A1180" t="s">
        <v>720</v>
      </c>
      <c r="B1180" t="s">
        <v>246</v>
      </c>
      <c r="C1180" t="s">
        <v>360</v>
      </c>
      <c r="D1180" t="s">
        <v>3010</v>
      </c>
      <c r="E1180" t="s">
        <v>3001</v>
      </c>
      <c r="F1180">
        <v>285.01</v>
      </c>
      <c r="G1180">
        <v>464.47</v>
      </c>
      <c r="H1180">
        <v>1416.11</v>
      </c>
    </row>
    <row r="1181" spans="1:8" x14ac:dyDescent="0.3">
      <c r="A1181" t="s">
        <v>720</v>
      </c>
      <c r="B1181" t="s">
        <v>246</v>
      </c>
      <c r="C1181" t="s">
        <v>16</v>
      </c>
      <c r="D1181" t="s">
        <v>695</v>
      </c>
      <c r="E1181" t="s">
        <v>3001</v>
      </c>
      <c r="F1181">
        <v>0</v>
      </c>
      <c r="G1181">
        <v>0</v>
      </c>
      <c r="H1181">
        <v>0</v>
      </c>
    </row>
    <row r="1182" spans="1:8" x14ac:dyDescent="0.3">
      <c r="A1182" t="s">
        <v>720</v>
      </c>
      <c r="B1182" t="s">
        <v>246</v>
      </c>
      <c r="C1182" t="s">
        <v>361</v>
      </c>
      <c r="D1182" t="s">
        <v>3011</v>
      </c>
      <c r="E1182" t="s">
        <v>3012</v>
      </c>
      <c r="F1182">
        <v>0.32</v>
      </c>
      <c r="G1182">
        <v>0.48</v>
      </c>
    </row>
    <row r="1183" spans="1:8" x14ac:dyDescent="0.3">
      <c r="A1183" t="s">
        <v>720</v>
      </c>
      <c r="B1183" t="s">
        <v>246</v>
      </c>
      <c r="C1183" t="s">
        <v>222</v>
      </c>
      <c r="D1183" t="s">
        <v>3013</v>
      </c>
      <c r="E1183" t="s">
        <v>3012</v>
      </c>
      <c r="F1183">
        <v>246.17</v>
      </c>
      <c r="G1183">
        <v>251.09</v>
      </c>
      <c r="H1183">
        <v>106.94</v>
      </c>
    </row>
    <row r="1184" spans="1:8" x14ac:dyDescent="0.3">
      <c r="A1184" t="s">
        <v>720</v>
      </c>
      <c r="B1184" t="s">
        <v>246</v>
      </c>
      <c r="C1184" t="s">
        <v>303</v>
      </c>
      <c r="D1184" t="s">
        <v>3014</v>
      </c>
      <c r="E1184" t="s">
        <v>3012</v>
      </c>
      <c r="H1184">
        <v>700</v>
      </c>
    </row>
    <row r="1185" spans="1:8" x14ac:dyDescent="0.3">
      <c r="A1185" t="s">
        <v>720</v>
      </c>
      <c r="B1185" t="s">
        <v>246</v>
      </c>
      <c r="C1185" t="s">
        <v>305</v>
      </c>
      <c r="D1185" t="s">
        <v>3015</v>
      </c>
      <c r="E1185" t="s">
        <v>3012</v>
      </c>
      <c r="F1185">
        <v>617.70000000000005</v>
      </c>
    </row>
    <row r="1186" spans="1:8" x14ac:dyDescent="0.3">
      <c r="A1186" t="s">
        <v>720</v>
      </c>
      <c r="B1186" t="s">
        <v>246</v>
      </c>
      <c r="C1186" t="s">
        <v>18</v>
      </c>
      <c r="D1186" t="s">
        <v>696</v>
      </c>
      <c r="E1186" t="s">
        <v>3012</v>
      </c>
      <c r="F1186">
        <v>0</v>
      </c>
      <c r="G1186">
        <v>0</v>
      </c>
      <c r="H1186">
        <v>0</v>
      </c>
    </row>
    <row r="1187" spans="1:8" x14ac:dyDescent="0.3">
      <c r="A1187" t="s">
        <v>720</v>
      </c>
      <c r="B1187" t="s">
        <v>246</v>
      </c>
      <c r="C1187" t="s">
        <v>54</v>
      </c>
      <c r="D1187" t="s">
        <v>3016</v>
      </c>
      <c r="E1187" t="s">
        <v>3012</v>
      </c>
      <c r="F1187">
        <v>984</v>
      </c>
      <c r="G1187">
        <v>792</v>
      </c>
      <c r="H1187">
        <v>726</v>
      </c>
    </row>
    <row r="1188" spans="1:8" x14ac:dyDescent="0.3">
      <c r="A1188" t="s">
        <v>720</v>
      </c>
      <c r="B1188" t="s">
        <v>246</v>
      </c>
      <c r="C1188" t="s">
        <v>337</v>
      </c>
      <c r="D1188" t="s">
        <v>3017</v>
      </c>
      <c r="E1188" t="s">
        <v>3012</v>
      </c>
      <c r="F1188">
        <v>0.63</v>
      </c>
    </row>
    <row r="1189" spans="1:8" x14ac:dyDescent="0.3">
      <c r="A1189" t="s">
        <v>720</v>
      </c>
      <c r="B1189" t="s">
        <v>246</v>
      </c>
      <c r="C1189" t="s">
        <v>281</v>
      </c>
      <c r="D1189" t="s">
        <v>3018</v>
      </c>
      <c r="E1189" t="s">
        <v>3019</v>
      </c>
      <c r="F1189">
        <v>355.76</v>
      </c>
      <c r="G1189">
        <v>575.81999999999994</v>
      </c>
      <c r="H1189">
        <v>60.94</v>
      </c>
    </row>
    <row r="1190" spans="1:8" x14ac:dyDescent="0.3">
      <c r="A1190" t="s">
        <v>720</v>
      </c>
      <c r="B1190" t="s">
        <v>246</v>
      </c>
      <c r="C1190" t="s">
        <v>282</v>
      </c>
      <c r="D1190" t="s">
        <v>3020</v>
      </c>
      <c r="E1190" t="s">
        <v>3019</v>
      </c>
      <c r="F1190">
        <v>350.75</v>
      </c>
      <c r="G1190">
        <v>963.88</v>
      </c>
      <c r="H1190">
        <v>137.9</v>
      </c>
    </row>
    <row r="1191" spans="1:8" x14ac:dyDescent="0.3">
      <c r="A1191" t="s">
        <v>720</v>
      </c>
      <c r="B1191" t="s">
        <v>246</v>
      </c>
      <c r="C1191" t="s">
        <v>283</v>
      </c>
      <c r="D1191" t="s">
        <v>3021</v>
      </c>
      <c r="E1191" t="s">
        <v>3019</v>
      </c>
      <c r="H1191">
        <v>7.5</v>
      </c>
    </row>
    <row r="1192" spans="1:8" x14ac:dyDescent="0.3">
      <c r="A1192" t="s">
        <v>720</v>
      </c>
      <c r="B1192" t="s">
        <v>246</v>
      </c>
      <c r="C1192" t="s">
        <v>284</v>
      </c>
      <c r="D1192" t="s">
        <v>3022</v>
      </c>
      <c r="E1192" t="s">
        <v>3019</v>
      </c>
      <c r="F1192">
        <v>842.47</v>
      </c>
      <c r="G1192">
        <v>3969.5200000000004</v>
      </c>
      <c r="H1192">
        <v>122.91</v>
      </c>
    </row>
    <row r="1193" spans="1:8" x14ac:dyDescent="0.3">
      <c r="A1193" t="s">
        <v>720</v>
      </c>
      <c r="B1193" t="s">
        <v>246</v>
      </c>
      <c r="C1193" t="s">
        <v>285</v>
      </c>
      <c r="D1193" t="s">
        <v>3023</v>
      </c>
      <c r="E1193" t="s">
        <v>3019</v>
      </c>
      <c r="F1193">
        <v>99.6</v>
      </c>
    </row>
    <row r="1194" spans="1:8" x14ac:dyDescent="0.3">
      <c r="A1194" t="s">
        <v>720</v>
      </c>
      <c r="B1194" t="s">
        <v>246</v>
      </c>
      <c r="C1194" t="s">
        <v>286</v>
      </c>
      <c r="D1194" t="s">
        <v>3024</v>
      </c>
      <c r="E1194" t="s">
        <v>3019</v>
      </c>
      <c r="F1194">
        <v>801.1</v>
      </c>
      <c r="G1194">
        <v>548</v>
      </c>
      <c r="H1194">
        <v>0</v>
      </c>
    </row>
    <row r="1195" spans="1:8" x14ac:dyDescent="0.3">
      <c r="A1195" t="s">
        <v>720</v>
      </c>
      <c r="B1195" t="s">
        <v>246</v>
      </c>
      <c r="C1195" t="s">
        <v>287</v>
      </c>
      <c r="D1195" t="s">
        <v>3025</v>
      </c>
      <c r="E1195" t="s">
        <v>3019</v>
      </c>
      <c r="F1195">
        <v>210.2</v>
      </c>
      <c r="G1195">
        <v>48.29</v>
      </c>
    </row>
    <row r="1196" spans="1:8" x14ac:dyDescent="0.3">
      <c r="A1196" t="s">
        <v>720</v>
      </c>
      <c r="B1196" t="s">
        <v>246</v>
      </c>
      <c r="C1196" t="s">
        <v>288</v>
      </c>
      <c r="D1196" t="s">
        <v>3026</v>
      </c>
      <c r="E1196" t="s">
        <v>3019</v>
      </c>
      <c r="H1196">
        <v>8.5</v>
      </c>
    </row>
    <row r="1197" spans="1:8" x14ac:dyDescent="0.3">
      <c r="A1197" t="s">
        <v>720</v>
      </c>
      <c r="B1197" t="s">
        <v>246</v>
      </c>
      <c r="C1197" t="s">
        <v>289</v>
      </c>
      <c r="D1197" t="s">
        <v>3027</v>
      </c>
      <c r="E1197" t="s">
        <v>3019</v>
      </c>
      <c r="F1197">
        <v>1552.06</v>
      </c>
      <c r="G1197">
        <v>1246.47</v>
      </c>
      <c r="H1197">
        <v>602.82000000000005</v>
      </c>
    </row>
    <row r="1198" spans="1:8" x14ac:dyDescent="0.3">
      <c r="A1198" t="s">
        <v>720</v>
      </c>
      <c r="B1198" t="s">
        <v>246</v>
      </c>
      <c r="C1198" t="s">
        <v>293</v>
      </c>
      <c r="D1198" t="s">
        <v>3028</v>
      </c>
      <c r="E1198" t="s">
        <v>3019</v>
      </c>
      <c r="G1198">
        <v>100.58</v>
      </c>
    </row>
    <row r="1199" spans="1:8" x14ac:dyDescent="0.3">
      <c r="A1199" t="s">
        <v>720</v>
      </c>
      <c r="B1199" t="s">
        <v>246</v>
      </c>
      <c r="C1199" t="s">
        <v>20</v>
      </c>
      <c r="D1199" t="s">
        <v>697</v>
      </c>
      <c r="E1199" t="s">
        <v>3019</v>
      </c>
      <c r="F1199">
        <v>0</v>
      </c>
      <c r="G1199">
        <v>0</v>
      </c>
      <c r="H1199">
        <v>0</v>
      </c>
    </row>
    <row r="1200" spans="1:8" x14ac:dyDescent="0.3">
      <c r="A1200" t="s">
        <v>720</v>
      </c>
      <c r="B1200" t="s">
        <v>246</v>
      </c>
      <c r="C1200" t="s">
        <v>344</v>
      </c>
      <c r="D1200" t="s">
        <v>3029</v>
      </c>
      <c r="E1200" t="s">
        <v>3030</v>
      </c>
      <c r="G1200">
        <v>38.42</v>
      </c>
    </row>
    <row r="1201" spans="1:8" x14ac:dyDescent="0.3">
      <c r="A1201" t="s">
        <v>720</v>
      </c>
      <c r="B1201" t="s">
        <v>246</v>
      </c>
      <c r="C1201" t="s">
        <v>327</v>
      </c>
      <c r="D1201" t="s">
        <v>3031</v>
      </c>
      <c r="E1201" t="s">
        <v>3030</v>
      </c>
      <c r="G1201">
        <v>75</v>
      </c>
    </row>
    <row r="1202" spans="1:8" x14ac:dyDescent="0.3">
      <c r="A1202" t="s">
        <v>720</v>
      </c>
      <c r="B1202" t="s">
        <v>246</v>
      </c>
      <c r="C1202" t="s">
        <v>346</v>
      </c>
      <c r="D1202" t="s">
        <v>3032</v>
      </c>
      <c r="E1202" t="s">
        <v>3030</v>
      </c>
      <c r="H1202">
        <v>14.21</v>
      </c>
    </row>
    <row r="1203" spans="1:8" x14ac:dyDescent="0.3">
      <c r="A1203" t="s">
        <v>720</v>
      </c>
      <c r="B1203" t="s">
        <v>246</v>
      </c>
      <c r="C1203" t="s">
        <v>22</v>
      </c>
      <c r="D1203" t="s">
        <v>3033</v>
      </c>
      <c r="E1203" t="s">
        <v>3030</v>
      </c>
      <c r="G1203">
        <v>346.65</v>
      </c>
    </row>
    <row r="1204" spans="1:8" x14ac:dyDescent="0.3">
      <c r="A1204" t="s">
        <v>720</v>
      </c>
      <c r="B1204" t="s">
        <v>246</v>
      </c>
      <c r="C1204" t="s">
        <v>158</v>
      </c>
      <c r="D1204" t="s">
        <v>3034</v>
      </c>
      <c r="E1204" t="s">
        <v>3035</v>
      </c>
      <c r="F1204">
        <v>2189</v>
      </c>
      <c r="H1204">
        <v>959</v>
      </c>
    </row>
    <row r="1205" spans="1:8" x14ac:dyDescent="0.3">
      <c r="A1205" t="s">
        <v>720</v>
      </c>
      <c r="B1205" t="s">
        <v>246</v>
      </c>
      <c r="C1205" t="s">
        <v>298</v>
      </c>
      <c r="D1205" t="s">
        <v>3036</v>
      </c>
      <c r="E1205" t="s">
        <v>3035</v>
      </c>
      <c r="F1205">
        <v>4089.5</v>
      </c>
      <c r="G1205">
        <v>453.3</v>
      </c>
      <c r="H1205">
        <v>1723.8</v>
      </c>
    </row>
    <row r="1206" spans="1:8" x14ac:dyDescent="0.3">
      <c r="A1206" t="s">
        <v>720</v>
      </c>
      <c r="B1206" t="s">
        <v>246</v>
      </c>
      <c r="C1206" t="s">
        <v>324</v>
      </c>
      <c r="D1206" t="s">
        <v>3037</v>
      </c>
      <c r="E1206" t="s">
        <v>3035</v>
      </c>
      <c r="H1206">
        <v>300</v>
      </c>
    </row>
    <row r="1207" spans="1:8" x14ac:dyDescent="0.3">
      <c r="A1207" t="s">
        <v>720</v>
      </c>
      <c r="B1207" t="s">
        <v>246</v>
      </c>
      <c r="C1207" t="s">
        <v>107</v>
      </c>
      <c r="D1207" t="s">
        <v>3038</v>
      </c>
      <c r="E1207" t="s">
        <v>3035</v>
      </c>
      <c r="H1207">
        <v>220</v>
      </c>
    </row>
    <row r="1208" spans="1:8" x14ac:dyDescent="0.3">
      <c r="A1208" t="s">
        <v>720</v>
      </c>
      <c r="B1208" t="s">
        <v>246</v>
      </c>
      <c r="C1208" t="s">
        <v>28</v>
      </c>
      <c r="D1208" t="s">
        <v>698</v>
      </c>
      <c r="E1208" t="s">
        <v>3035</v>
      </c>
      <c r="F1208">
        <v>0</v>
      </c>
      <c r="G1208">
        <v>0</v>
      </c>
      <c r="H1208">
        <v>0</v>
      </c>
    </row>
    <row r="1209" spans="1:8" x14ac:dyDescent="0.3">
      <c r="A1209" t="s">
        <v>721</v>
      </c>
      <c r="B1209" t="s">
        <v>67</v>
      </c>
      <c r="C1209" t="s">
        <v>154</v>
      </c>
      <c r="D1209" t="s">
        <v>3051</v>
      </c>
      <c r="E1209" t="s">
        <v>3052</v>
      </c>
      <c r="F1209">
        <v>277.5</v>
      </c>
    </row>
    <row r="1210" spans="1:8" x14ac:dyDescent="0.3">
      <c r="A1210" t="s">
        <v>721</v>
      </c>
      <c r="B1210" t="s">
        <v>67</v>
      </c>
      <c r="C1210" t="s">
        <v>270</v>
      </c>
      <c r="D1210" t="s">
        <v>3053</v>
      </c>
      <c r="E1210" t="s">
        <v>3052</v>
      </c>
      <c r="F1210">
        <v>166.39</v>
      </c>
    </row>
    <row r="1211" spans="1:8" x14ac:dyDescent="0.3">
      <c r="A1211" t="s">
        <v>721</v>
      </c>
      <c r="B1211" t="s">
        <v>67</v>
      </c>
      <c r="C1211" t="s">
        <v>11</v>
      </c>
      <c r="D1211" t="s">
        <v>477</v>
      </c>
      <c r="E1211" t="s">
        <v>3052</v>
      </c>
      <c r="F1211">
        <v>8000</v>
      </c>
      <c r="G1211">
        <v>10000</v>
      </c>
      <c r="H1211">
        <v>10000</v>
      </c>
    </row>
    <row r="1212" spans="1:8" x14ac:dyDescent="0.3">
      <c r="A1212" t="s">
        <v>721</v>
      </c>
      <c r="B1212" t="s">
        <v>67</v>
      </c>
      <c r="C1212" t="s">
        <v>273</v>
      </c>
      <c r="D1212" t="s">
        <v>3054</v>
      </c>
      <c r="E1212" t="s">
        <v>3055</v>
      </c>
      <c r="G1212">
        <v>429</v>
      </c>
    </row>
    <row r="1213" spans="1:8" x14ac:dyDescent="0.3">
      <c r="A1213" t="s">
        <v>721</v>
      </c>
      <c r="B1213" t="s">
        <v>67</v>
      </c>
      <c r="C1213" t="s">
        <v>275</v>
      </c>
      <c r="D1213" t="s">
        <v>3056</v>
      </c>
      <c r="E1213" t="s">
        <v>3055</v>
      </c>
      <c r="G1213">
        <v>9.35</v>
      </c>
      <c r="H1213">
        <v>9.35</v>
      </c>
    </row>
    <row r="1214" spans="1:8" x14ac:dyDescent="0.3">
      <c r="A1214" t="s">
        <v>721</v>
      </c>
      <c r="B1214" t="s">
        <v>67</v>
      </c>
      <c r="C1214" t="s">
        <v>276</v>
      </c>
      <c r="D1214" t="s">
        <v>3057</v>
      </c>
      <c r="E1214" t="s">
        <v>3055</v>
      </c>
      <c r="F1214">
        <v>4645.09</v>
      </c>
      <c r="G1214">
        <v>1000</v>
      </c>
    </row>
    <row r="1215" spans="1:8" x14ac:dyDescent="0.3">
      <c r="A1215" t="s">
        <v>721</v>
      </c>
      <c r="B1215" t="s">
        <v>67</v>
      </c>
      <c r="C1215" t="s">
        <v>310</v>
      </c>
      <c r="D1215" t="s">
        <v>3058</v>
      </c>
      <c r="E1215" t="s">
        <v>3055</v>
      </c>
      <c r="G1215">
        <v>1508</v>
      </c>
    </row>
    <row r="1216" spans="1:8" x14ac:dyDescent="0.3">
      <c r="A1216" t="s">
        <v>721</v>
      </c>
      <c r="B1216" t="s">
        <v>67</v>
      </c>
      <c r="C1216" t="s">
        <v>300</v>
      </c>
      <c r="D1216" t="s">
        <v>3059</v>
      </c>
      <c r="E1216" t="s">
        <v>3055</v>
      </c>
      <c r="H1216">
        <v>2831.5</v>
      </c>
    </row>
    <row r="1217" spans="1:8" x14ac:dyDescent="0.3">
      <c r="A1217" t="s">
        <v>721</v>
      </c>
      <c r="B1217" t="s">
        <v>67</v>
      </c>
      <c r="C1217" t="s">
        <v>360</v>
      </c>
      <c r="D1217" t="s">
        <v>3060</v>
      </c>
      <c r="E1217" t="s">
        <v>3055</v>
      </c>
      <c r="F1217">
        <v>9.18</v>
      </c>
      <c r="G1217">
        <v>6.65</v>
      </c>
      <c r="H1217">
        <v>676.1</v>
      </c>
    </row>
    <row r="1218" spans="1:8" x14ac:dyDescent="0.3">
      <c r="A1218" t="s">
        <v>721</v>
      </c>
      <c r="B1218" t="s">
        <v>67</v>
      </c>
      <c r="C1218" t="s">
        <v>16</v>
      </c>
      <c r="D1218" t="s">
        <v>478</v>
      </c>
      <c r="E1218" t="s">
        <v>3055</v>
      </c>
      <c r="F1218">
        <v>0</v>
      </c>
      <c r="G1218">
        <v>0</v>
      </c>
      <c r="H1218">
        <v>0</v>
      </c>
    </row>
    <row r="1219" spans="1:8" x14ac:dyDescent="0.3">
      <c r="A1219" t="s">
        <v>721</v>
      </c>
      <c r="B1219" t="s">
        <v>67</v>
      </c>
      <c r="C1219" t="s">
        <v>222</v>
      </c>
      <c r="D1219" t="s">
        <v>3061</v>
      </c>
      <c r="E1219" t="s">
        <v>3062</v>
      </c>
      <c r="G1219">
        <v>68.180000000000007</v>
      </c>
    </row>
    <row r="1220" spans="1:8" x14ac:dyDescent="0.3">
      <c r="A1220" t="s">
        <v>721</v>
      </c>
      <c r="B1220" t="s">
        <v>67</v>
      </c>
      <c r="C1220" t="s">
        <v>18</v>
      </c>
      <c r="D1220" t="s">
        <v>479</v>
      </c>
      <c r="E1220" t="s">
        <v>3062</v>
      </c>
      <c r="F1220">
        <v>0</v>
      </c>
      <c r="G1220">
        <v>0</v>
      </c>
      <c r="H1220">
        <v>0</v>
      </c>
    </row>
    <row r="1221" spans="1:8" x14ac:dyDescent="0.3">
      <c r="A1221" t="s">
        <v>721</v>
      </c>
      <c r="B1221" t="s">
        <v>67</v>
      </c>
      <c r="C1221" t="s">
        <v>54</v>
      </c>
      <c r="D1221" t="s">
        <v>3063</v>
      </c>
      <c r="E1221" t="s">
        <v>3062</v>
      </c>
      <c r="F1221">
        <v>1858</v>
      </c>
      <c r="G1221">
        <v>2160</v>
      </c>
      <c r="H1221">
        <v>1980</v>
      </c>
    </row>
    <row r="1222" spans="1:8" x14ac:dyDescent="0.3">
      <c r="A1222" t="s">
        <v>721</v>
      </c>
      <c r="B1222" t="s">
        <v>67</v>
      </c>
      <c r="C1222" t="s">
        <v>337</v>
      </c>
      <c r="D1222" t="s">
        <v>3064</v>
      </c>
      <c r="E1222" t="s">
        <v>3062</v>
      </c>
      <c r="F1222">
        <v>88.79</v>
      </c>
    </row>
    <row r="1223" spans="1:8" x14ac:dyDescent="0.3">
      <c r="A1223" t="s">
        <v>721</v>
      </c>
      <c r="B1223" t="s">
        <v>67</v>
      </c>
      <c r="C1223" t="s">
        <v>286</v>
      </c>
      <c r="D1223" t="s">
        <v>3065</v>
      </c>
      <c r="E1223" t="s">
        <v>3066</v>
      </c>
      <c r="F1223">
        <v>463.1</v>
      </c>
    </row>
    <row r="1224" spans="1:8" x14ac:dyDescent="0.3">
      <c r="A1224" t="s">
        <v>721</v>
      </c>
      <c r="B1224" t="s">
        <v>67</v>
      </c>
      <c r="C1224" t="s">
        <v>289</v>
      </c>
      <c r="D1224" t="s">
        <v>3067</v>
      </c>
      <c r="E1224" t="s">
        <v>3066</v>
      </c>
      <c r="F1224">
        <v>1078.1199999999999</v>
      </c>
    </row>
    <row r="1225" spans="1:8" x14ac:dyDescent="0.3">
      <c r="A1225" t="s">
        <v>721</v>
      </c>
      <c r="B1225" t="s">
        <v>67</v>
      </c>
      <c r="C1225" t="s">
        <v>20</v>
      </c>
      <c r="D1225" t="s">
        <v>480</v>
      </c>
      <c r="E1225" t="s">
        <v>3066</v>
      </c>
      <c r="F1225">
        <v>0</v>
      </c>
      <c r="G1225">
        <v>0</v>
      </c>
      <c r="H1225">
        <v>0</v>
      </c>
    </row>
    <row r="1226" spans="1:8" x14ac:dyDescent="0.3">
      <c r="A1226" t="s">
        <v>721</v>
      </c>
      <c r="B1226" t="s">
        <v>67</v>
      </c>
      <c r="C1226" t="s">
        <v>338</v>
      </c>
      <c r="D1226" t="s">
        <v>3068</v>
      </c>
      <c r="E1226" t="s">
        <v>3069</v>
      </c>
      <c r="H1226">
        <v>994.18</v>
      </c>
    </row>
    <row r="1227" spans="1:8" x14ac:dyDescent="0.3">
      <c r="A1227" t="s">
        <v>721</v>
      </c>
      <c r="B1227" t="s">
        <v>67</v>
      </c>
      <c r="C1227" t="s">
        <v>22</v>
      </c>
      <c r="D1227" t="s">
        <v>3070</v>
      </c>
      <c r="E1227" t="s">
        <v>3071</v>
      </c>
      <c r="H1227">
        <v>102.54</v>
      </c>
    </row>
    <row r="1228" spans="1:8" x14ac:dyDescent="0.3">
      <c r="A1228" t="s">
        <v>721</v>
      </c>
      <c r="B1228" t="s">
        <v>67</v>
      </c>
      <c r="C1228" t="s">
        <v>295</v>
      </c>
      <c r="D1228" t="s">
        <v>3072</v>
      </c>
      <c r="E1228" t="s">
        <v>3073</v>
      </c>
      <c r="F1228">
        <v>9776.16</v>
      </c>
      <c r="G1228">
        <v>11777.63</v>
      </c>
      <c r="H1228">
        <v>11321.8</v>
      </c>
    </row>
    <row r="1229" spans="1:8" x14ac:dyDescent="0.3">
      <c r="A1229" t="s">
        <v>721</v>
      </c>
      <c r="B1229" t="s">
        <v>67</v>
      </c>
      <c r="C1229" t="s">
        <v>298</v>
      </c>
      <c r="D1229" t="s">
        <v>3074</v>
      </c>
      <c r="E1229" t="s">
        <v>3073</v>
      </c>
      <c r="G1229">
        <v>41.1</v>
      </c>
    </row>
    <row r="1230" spans="1:8" x14ac:dyDescent="0.3">
      <c r="A1230" t="s">
        <v>721</v>
      </c>
      <c r="B1230" t="s">
        <v>67</v>
      </c>
      <c r="C1230" t="s">
        <v>49</v>
      </c>
      <c r="D1230" t="s">
        <v>3075</v>
      </c>
      <c r="E1230" t="s">
        <v>3073</v>
      </c>
      <c r="F1230">
        <v>1117.6600000000001</v>
      </c>
      <c r="G1230">
        <v>314.51</v>
      </c>
    </row>
    <row r="1231" spans="1:8" x14ac:dyDescent="0.3">
      <c r="A1231" t="s">
        <v>721</v>
      </c>
      <c r="B1231" t="s">
        <v>67</v>
      </c>
      <c r="C1231" t="s">
        <v>28</v>
      </c>
      <c r="D1231" t="s">
        <v>481</v>
      </c>
      <c r="E1231" t="s">
        <v>3073</v>
      </c>
      <c r="F1231">
        <v>0</v>
      </c>
      <c r="G1231">
        <v>0</v>
      </c>
      <c r="H1231">
        <v>0</v>
      </c>
    </row>
    <row r="1232" spans="1:8" x14ac:dyDescent="0.3">
      <c r="A1232" t="s">
        <v>721</v>
      </c>
      <c r="B1232" t="s">
        <v>109</v>
      </c>
      <c r="C1232" t="s">
        <v>154</v>
      </c>
      <c r="D1232" t="s">
        <v>3086</v>
      </c>
      <c r="E1232" t="s">
        <v>3087</v>
      </c>
      <c r="F1232">
        <v>145</v>
      </c>
      <c r="G1232">
        <v>174.4</v>
      </c>
    </row>
    <row r="1233" spans="1:8" x14ac:dyDescent="0.3">
      <c r="A1233" t="s">
        <v>721</v>
      </c>
      <c r="B1233" t="s">
        <v>109</v>
      </c>
      <c r="C1233" t="s">
        <v>114</v>
      </c>
      <c r="D1233" t="s">
        <v>520</v>
      </c>
      <c r="E1233" t="s">
        <v>3087</v>
      </c>
      <c r="F1233">
        <v>39967</v>
      </c>
      <c r="G1233">
        <v>25694.2</v>
      </c>
      <c r="H1233">
        <v>27741.5</v>
      </c>
    </row>
    <row r="1234" spans="1:8" x14ac:dyDescent="0.3">
      <c r="A1234" t="s">
        <v>721</v>
      </c>
      <c r="B1234" t="s">
        <v>109</v>
      </c>
      <c r="C1234" t="s">
        <v>379</v>
      </c>
      <c r="D1234" t="s">
        <v>3088</v>
      </c>
      <c r="E1234" t="s">
        <v>3087</v>
      </c>
      <c r="F1234">
        <v>8604.59</v>
      </c>
      <c r="G1234">
        <v>8037.69</v>
      </c>
      <c r="H1234">
        <v>-99.4</v>
      </c>
    </row>
    <row r="1235" spans="1:8" x14ac:dyDescent="0.3">
      <c r="A1235" t="s">
        <v>721</v>
      </c>
      <c r="B1235" t="s">
        <v>109</v>
      </c>
      <c r="C1235" t="s">
        <v>381</v>
      </c>
      <c r="D1235" t="s">
        <v>3089</v>
      </c>
      <c r="E1235" t="s">
        <v>3087</v>
      </c>
      <c r="F1235">
        <v>260</v>
      </c>
    </row>
    <row r="1236" spans="1:8" x14ac:dyDescent="0.3">
      <c r="A1236" t="s">
        <v>721</v>
      </c>
      <c r="B1236" t="s">
        <v>109</v>
      </c>
      <c r="C1236" t="s">
        <v>301</v>
      </c>
      <c r="D1236" t="s">
        <v>3090</v>
      </c>
      <c r="E1236" t="s">
        <v>3087</v>
      </c>
      <c r="F1236">
        <v>30</v>
      </c>
    </row>
    <row r="1237" spans="1:8" x14ac:dyDescent="0.3">
      <c r="A1237" t="s">
        <v>721</v>
      </c>
      <c r="B1237" t="s">
        <v>109</v>
      </c>
      <c r="C1237" t="s">
        <v>270</v>
      </c>
      <c r="D1237" t="s">
        <v>3091</v>
      </c>
      <c r="E1237" t="s">
        <v>3087</v>
      </c>
      <c r="G1237">
        <v>16.34</v>
      </c>
    </row>
    <row r="1238" spans="1:8" x14ac:dyDescent="0.3">
      <c r="A1238" t="s">
        <v>721</v>
      </c>
      <c r="B1238" t="s">
        <v>109</v>
      </c>
      <c r="C1238" t="s">
        <v>356</v>
      </c>
      <c r="D1238" t="s">
        <v>3092</v>
      </c>
      <c r="E1238" t="s">
        <v>3093</v>
      </c>
      <c r="F1238">
        <v>9683.4</v>
      </c>
      <c r="G1238">
        <v>8989.01</v>
      </c>
      <c r="H1238">
        <v>11190.36</v>
      </c>
    </row>
    <row r="1239" spans="1:8" x14ac:dyDescent="0.3">
      <c r="A1239" t="s">
        <v>721</v>
      </c>
      <c r="B1239" t="s">
        <v>109</v>
      </c>
      <c r="C1239" t="s">
        <v>271</v>
      </c>
      <c r="D1239" t="s">
        <v>3094</v>
      </c>
      <c r="E1239" t="s">
        <v>3093</v>
      </c>
      <c r="F1239">
        <v>31384.95</v>
      </c>
      <c r="G1239">
        <v>14852.65</v>
      </c>
      <c r="H1239">
        <v>40832.189999999995</v>
      </c>
    </row>
    <row r="1240" spans="1:8" x14ac:dyDescent="0.3">
      <c r="A1240" t="s">
        <v>721</v>
      </c>
      <c r="B1240" t="s">
        <v>109</v>
      </c>
      <c r="C1240" t="s">
        <v>273</v>
      </c>
      <c r="D1240" t="s">
        <v>3095</v>
      </c>
      <c r="E1240" t="s">
        <v>3093</v>
      </c>
      <c r="F1240">
        <v>979.31</v>
      </c>
      <c r="G1240">
        <v>837.98</v>
      </c>
      <c r="H1240">
        <v>4661.59</v>
      </c>
    </row>
    <row r="1241" spans="1:8" x14ac:dyDescent="0.3">
      <c r="A1241" t="s">
        <v>721</v>
      </c>
      <c r="B1241" t="s">
        <v>109</v>
      </c>
      <c r="C1241" t="s">
        <v>332</v>
      </c>
      <c r="D1241" t="s">
        <v>3096</v>
      </c>
      <c r="E1241" t="s">
        <v>3093</v>
      </c>
      <c r="F1241">
        <v>51.59</v>
      </c>
    </row>
    <row r="1242" spans="1:8" x14ac:dyDescent="0.3">
      <c r="A1242" t="s">
        <v>721</v>
      </c>
      <c r="B1242" t="s">
        <v>109</v>
      </c>
      <c r="C1242" t="s">
        <v>373</v>
      </c>
      <c r="D1242" t="s">
        <v>3097</v>
      </c>
      <c r="E1242" t="s">
        <v>3093</v>
      </c>
      <c r="F1242">
        <v>136.19</v>
      </c>
    </row>
    <row r="1243" spans="1:8" x14ac:dyDescent="0.3">
      <c r="A1243" t="s">
        <v>721</v>
      </c>
      <c r="B1243" t="s">
        <v>109</v>
      </c>
      <c r="C1243" t="s">
        <v>184</v>
      </c>
      <c r="D1243" t="s">
        <v>3098</v>
      </c>
      <c r="E1243" t="s">
        <v>3093</v>
      </c>
      <c r="G1243">
        <v>401.54</v>
      </c>
      <c r="H1243">
        <v>267.93</v>
      </c>
    </row>
    <row r="1244" spans="1:8" x14ac:dyDescent="0.3">
      <c r="A1244" t="s">
        <v>721</v>
      </c>
      <c r="B1244" t="s">
        <v>109</v>
      </c>
      <c r="C1244" t="s">
        <v>333</v>
      </c>
      <c r="D1244" t="s">
        <v>3099</v>
      </c>
      <c r="E1244" t="s">
        <v>3093</v>
      </c>
      <c r="F1244">
        <v>2969.78</v>
      </c>
      <c r="G1244">
        <v>1924.91</v>
      </c>
      <c r="H1244">
        <v>48.6</v>
      </c>
    </row>
    <row r="1245" spans="1:8" x14ac:dyDescent="0.3">
      <c r="A1245" t="s">
        <v>721</v>
      </c>
      <c r="B1245" t="s">
        <v>109</v>
      </c>
      <c r="C1245" t="s">
        <v>275</v>
      </c>
      <c r="D1245" t="s">
        <v>3100</v>
      </c>
      <c r="E1245" t="s">
        <v>3093</v>
      </c>
      <c r="F1245">
        <v>326.87</v>
      </c>
      <c r="G1245">
        <v>618.51</v>
      </c>
      <c r="H1245">
        <v>431.77</v>
      </c>
    </row>
    <row r="1246" spans="1:8" x14ac:dyDescent="0.3">
      <c r="A1246" t="s">
        <v>721</v>
      </c>
      <c r="B1246" t="s">
        <v>109</v>
      </c>
      <c r="C1246" t="s">
        <v>382</v>
      </c>
      <c r="D1246" t="s">
        <v>3101</v>
      </c>
      <c r="E1246" t="s">
        <v>3093</v>
      </c>
      <c r="F1246">
        <v>131.81</v>
      </c>
      <c r="H1246">
        <v>31.9</v>
      </c>
    </row>
    <row r="1247" spans="1:8" x14ac:dyDescent="0.3">
      <c r="A1247" t="s">
        <v>721</v>
      </c>
      <c r="B1247" t="s">
        <v>109</v>
      </c>
      <c r="C1247" t="s">
        <v>276</v>
      </c>
      <c r="D1247" t="s">
        <v>3102</v>
      </c>
      <c r="E1247" t="s">
        <v>3093</v>
      </c>
      <c r="F1247">
        <v>1566.38</v>
      </c>
      <c r="H1247">
        <v>1632.68</v>
      </c>
    </row>
    <row r="1248" spans="1:8" x14ac:dyDescent="0.3">
      <c r="A1248" t="s">
        <v>721</v>
      </c>
      <c r="B1248" t="s">
        <v>109</v>
      </c>
      <c r="C1248" t="s">
        <v>310</v>
      </c>
      <c r="D1248" t="s">
        <v>3103</v>
      </c>
      <c r="E1248" t="s">
        <v>3093</v>
      </c>
      <c r="G1248">
        <v>3199</v>
      </c>
      <c r="H1248">
        <v>80.91</v>
      </c>
    </row>
    <row r="1249" spans="1:8" x14ac:dyDescent="0.3">
      <c r="A1249" t="s">
        <v>721</v>
      </c>
      <c r="B1249" t="s">
        <v>109</v>
      </c>
      <c r="C1249" t="s">
        <v>277</v>
      </c>
      <c r="D1249" t="s">
        <v>3104</v>
      </c>
      <c r="E1249" t="s">
        <v>3093</v>
      </c>
      <c r="F1249">
        <v>16.14</v>
      </c>
      <c r="G1249">
        <v>-3</v>
      </c>
      <c r="H1249">
        <v>133.19999999999999</v>
      </c>
    </row>
    <row r="1250" spans="1:8" x14ac:dyDescent="0.3">
      <c r="A1250" t="s">
        <v>721</v>
      </c>
      <c r="B1250" t="s">
        <v>109</v>
      </c>
      <c r="C1250" t="s">
        <v>300</v>
      </c>
      <c r="D1250" t="s">
        <v>3105</v>
      </c>
      <c r="E1250" t="s">
        <v>3093</v>
      </c>
      <c r="H1250">
        <v>40.24</v>
      </c>
    </row>
    <row r="1251" spans="1:8" x14ac:dyDescent="0.3">
      <c r="A1251" t="s">
        <v>721</v>
      </c>
      <c r="B1251" t="s">
        <v>109</v>
      </c>
      <c r="C1251" t="s">
        <v>302</v>
      </c>
      <c r="D1251" t="s">
        <v>3106</v>
      </c>
      <c r="E1251" t="s">
        <v>3093</v>
      </c>
      <c r="F1251">
        <v>504.4</v>
      </c>
      <c r="G1251">
        <v>398.9</v>
      </c>
      <c r="H1251">
        <v>473.45</v>
      </c>
    </row>
    <row r="1252" spans="1:8" x14ac:dyDescent="0.3">
      <c r="A1252" t="s">
        <v>721</v>
      </c>
      <c r="B1252" t="s">
        <v>109</v>
      </c>
      <c r="C1252" t="s">
        <v>364</v>
      </c>
      <c r="D1252" t="s">
        <v>3107</v>
      </c>
      <c r="E1252" t="s">
        <v>3093</v>
      </c>
      <c r="F1252">
        <v>251.46</v>
      </c>
      <c r="G1252">
        <v>489.86</v>
      </c>
      <c r="H1252">
        <v>487.45</v>
      </c>
    </row>
    <row r="1253" spans="1:8" x14ac:dyDescent="0.3">
      <c r="A1253" t="s">
        <v>721</v>
      </c>
      <c r="B1253" t="s">
        <v>109</v>
      </c>
      <c r="C1253" t="s">
        <v>360</v>
      </c>
      <c r="D1253" t="s">
        <v>3108</v>
      </c>
      <c r="E1253" t="s">
        <v>3093</v>
      </c>
      <c r="F1253">
        <v>3610.74</v>
      </c>
      <c r="G1253">
        <v>2822.77</v>
      </c>
      <c r="H1253">
        <v>2141.36</v>
      </c>
    </row>
    <row r="1254" spans="1:8" x14ac:dyDescent="0.3">
      <c r="A1254" t="s">
        <v>721</v>
      </c>
      <c r="B1254" t="s">
        <v>109</v>
      </c>
      <c r="C1254" t="s">
        <v>280</v>
      </c>
      <c r="D1254" t="s">
        <v>3109</v>
      </c>
      <c r="E1254" t="s">
        <v>3093</v>
      </c>
      <c r="G1254">
        <v>89.6</v>
      </c>
    </row>
    <row r="1255" spans="1:8" x14ac:dyDescent="0.3">
      <c r="A1255" t="s">
        <v>721</v>
      </c>
      <c r="B1255" t="s">
        <v>109</v>
      </c>
      <c r="C1255" t="s">
        <v>16</v>
      </c>
      <c r="D1255" t="s">
        <v>521</v>
      </c>
      <c r="E1255" t="s">
        <v>3093</v>
      </c>
      <c r="F1255">
        <v>0</v>
      </c>
      <c r="G1255">
        <v>0</v>
      </c>
      <c r="H1255">
        <v>0</v>
      </c>
    </row>
    <row r="1256" spans="1:8" x14ac:dyDescent="0.3">
      <c r="A1256" t="s">
        <v>721</v>
      </c>
      <c r="B1256" t="s">
        <v>109</v>
      </c>
      <c r="C1256" t="s">
        <v>222</v>
      </c>
      <c r="D1256" t="s">
        <v>3110</v>
      </c>
      <c r="E1256" t="s">
        <v>3111</v>
      </c>
      <c r="F1256">
        <v>154.76</v>
      </c>
      <c r="G1256">
        <v>113.08</v>
      </c>
      <c r="H1256">
        <v>484.55</v>
      </c>
    </row>
    <row r="1257" spans="1:8" x14ac:dyDescent="0.3">
      <c r="A1257" t="s">
        <v>721</v>
      </c>
      <c r="B1257" t="s">
        <v>109</v>
      </c>
      <c r="C1257" t="s">
        <v>365</v>
      </c>
      <c r="D1257" t="s">
        <v>3112</v>
      </c>
      <c r="E1257" t="s">
        <v>3111</v>
      </c>
      <c r="F1257">
        <v>176.86</v>
      </c>
      <c r="G1257">
        <v>52.73</v>
      </c>
    </row>
    <row r="1258" spans="1:8" x14ac:dyDescent="0.3">
      <c r="A1258" t="s">
        <v>721</v>
      </c>
      <c r="B1258" t="s">
        <v>109</v>
      </c>
      <c r="C1258" t="s">
        <v>313</v>
      </c>
      <c r="D1258" t="s">
        <v>3113</v>
      </c>
      <c r="E1258" t="s">
        <v>3111</v>
      </c>
      <c r="F1258">
        <v>2716.03</v>
      </c>
      <c r="G1258">
        <v>2310.2800000000002</v>
      </c>
      <c r="H1258">
        <v>2151.25</v>
      </c>
    </row>
    <row r="1259" spans="1:8" x14ac:dyDescent="0.3">
      <c r="A1259" t="s">
        <v>721</v>
      </c>
      <c r="B1259" t="s">
        <v>109</v>
      </c>
      <c r="C1259" t="s">
        <v>18</v>
      </c>
      <c r="D1259" t="s">
        <v>522</v>
      </c>
      <c r="E1259" t="s">
        <v>3111</v>
      </c>
      <c r="F1259">
        <v>0</v>
      </c>
      <c r="G1259">
        <v>0</v>
      </c>
      <c r="H1259">
        <v>0</v>
      </c>
    </row>
    <row r="1260" spans="1:8" x14ac:dyDescent="0.3">
      <c r="A1260" t="s">
        <v>721</v>
      </c>
      <c r="B1260" t="s">
        <v>109</v>
      </c>
      <c r="C1260" t="s">
        <v>54</v>
      </c>
      <c r="D1260" t="s">
        <v>3114</v>
      </c>
      <c r="E1260" t="s">
        <v>3111</v>
      </c>
      <c r="F1260">
        <v>2136</v>
      </c>
      <c r="G1260">
        <v>2196</v>
      </c>
      <c r="H1260">
        <v>1848</v>
      </c>
    </row>
    <row r="1261" spans="1:8" x14ac:dyDescent="0.3">
      <c r="A1261" t="s">
        <v>721</v>
      </c>
      <c r="B1261" t="s">
        <v>109</v>
      </c>
      <c r="C1261" t="s">
        <v>337</v>
      </c>
      <c r="D1261" t="s">
        <v>3115</v>
      </c>
      <c r="E1261" t="s">
        <v>3111</v>
      </c>
      <c r="F1261">
        <v>1.22</v>
      </c>
    </row>
    <row r="1262" spans="1:8" x14ac:dyDescent="0.3">
      <c r="A1262" t="s">
        <v>721</v>
      </c>
      <c r="B1262" t="s">
        <v>109</v>
      </c>
      <c r="C1262" t="s">
        <v>281</v>
      </c>
      <c r="D1262" t="s">
        <v>3116</v>
      </c>
      <c r="E1262" t="s">
        <v>3117</v>
      </c>
      <c r="F1262">
        <v>367.9</v>
      </c>
      <c r="G1262">
        <v>536.44000000000005</v>
      </c>
      <c r="H1262">
        <v>295.8</v>
      </c>
    </row>
    <row r="1263" spans="1:8" x14ac:dyDescent="0.3">
      <c r="A1263" t="s">
        <v>721</v>
      </c>
      <c r="B1263" t="s">
        <v>109</v>
      </c>
      <c r="C1263" t="s">
        <v>282</v>
      </c>
      <c r="D1263" t="s">
        <v>3118</v>
      </c>
      <c r="E1263" t="s">
        <v>3117</v>
      </c>
      <c r="F1263">
        <v>10494.66</v>
      </c>
      <c r="G1263">
        <v>5265.37</v>
      </c>
      <c r="H1263">
        <v>7353.07</v>
      </c>
    </row>
    <row r="1264" spans="1:8" x14ac:dyDescent="0.3">
      <c r="A1264" t="s">
        <v>721</v>
      </c>
      <c r="B1264" t="s">
        <v>109</v>
      </c>
      <c r="C1264" t="s">
        <v>283</v>
      </c>
      <c r="D1264" t="s">
        <v>3119</v>
      </c>
      <c r="E1264" t="s">
        <v>3117</v>
      </c>
      <c r="F1264">
        <v>156</v>
      </c>
      <c r="G1264">
        <v>66</v>
      </c>
      <c r="H1264">
        <v>91.5</v>
      </c>
    </row>
    <row r="1265" spans="1:8" x14ac:dyDescent="0.3">
      <c r="A1265" t="s">
        <v>721</v>
      </c>
      <c r="B1265" t="s">
        <v>109</v>
      </c>
      <c r="C1265" t="s">
        <v>284</v>
      </c>
      <c r="D1265" t="s">
        <v>3120</v>
      </c>
      <c r="E1265" t="s">
        <v>3117</v>
      </c>
      <c r="F1265">
        <v>1206.45</v>
      </c>
      <c r="G1265">
        <v>1173.77</v>
      </c>
      <c r="H1265">
        <v>227.69</v>
      </c>
    </row>
    <row r="1266" spans="1:8" x14ac:dyDescent="0.3">
      <c r="A1266" t="s">
        <v>721</v>
      </c>
      <c r="B1266" t="s">
        <v>109</v>
      </c>
      <c r="C1266" t="s">
        <v>359</v>
      </c>
      <c r="D1266" t="s">
        <v>3121</v>
      </c>
      <c r="E1266" t="s">
        <v>3117</v>
      </c>
      <c r="F1266">
        <v>93.79</v>
      </c>
    </row>
    <row r="1267" spans="1:8" x14ac:dyDescent="0.3">
      <c r="A1267" t="s">
        <v>721</v>
      </c>
      <c r="B1267" t="s">
        <v>109</v>
      </c>
      <c r="C1267" t="s">
        <v>285</v>
      </c>
      <c r="D1267" t="s">
        <v>3122</v>
      </c>
      <c r="E1267" t="s">
        <v>3117</v>
      </c>
      <c r="F1267">
        <v>565.33000000000004</v>
      </c>
      <c r="H1267">
        <v>251.72</v>
      </c>
    </row>
    <row r="1268" spans="1:8" x14ac:dyDescent="0.3">
      <c r="A1268" t="s">
        <v>721</v>
      </c>
      <c r="B1268" t="s">
        <v>109</v>
      </c>
      <c r="C1268" t="s">
        <v>286</v>
      </c>
      <c r="D1268" t="s">
        <v>3123</v>
      </c>
      <c r="E1268" t="s">
        <v>3117</v>
      </c>
      <c r="F1268">
        <v>150</v>
      </c>
    </row>
    <row r="1269" spans="1:8" x14ac:dyDescent="0.3">
      <c r="A1269" t="s">
        <v>721</v>
      </c>
      <c r="B1269" t="s">
        <v>109</v>
      </c>
      <c r="C1269" t="s">
        <v>287</v>
      </c>
      <c r="D1269" t="s">
        <v>3124</v>
      </c>
      <c r="E1269" t="s">
        <v>3117</v>
      </c>
      <c r="F1269">
        <v>2298</v>
      </c>
      <c r="G1269">
        <v>2234.8000000000002</v>
      </c>
      <c r="H1269">
        <v>1162</v>
      </c>
    </row>
    <row r="1270" spans="1:8" x14ac:dyDescent="0.3">
      <c r="A1270" t="s">
        <v>721</v>
      </c>
      <c r="B1270" t="s">
        <v>109</v>
      </c>
      <c r="C1270" t="s">
        <v>288</v>
      </c>
      <c r="D1270" t="s">
        <v>3125</v>
      </c>
      <c r="E1270" t="s">
        <v>3117</v>
      </c>
      <c r="F1270">
        <v>35</v>
      </c>
      <c r="G1270">
        <v>34</v>
      </c>
    </row>
    <row r="1271" spans="1:8" x14ac:dyDescent="0.3">
      <c r="A1271" t="s">
        <v>721</v>
      </c>
      <c r="B1271" t="s">
        <v>109</v>
      </c>
      <c r="C1271" t="s">
        <v>289</v>
      </c>
      <c r="D1271" t="s">
        <v>3126</v>
      </c>
      <c r="E1271" t="s">
        <v>3117</v>
      </c>
      <c r="F1271">
        <v>1683.85</v>
      </c>
      <c r="G1271">
        <v>1738.82</v>
      </c>
      <c r="H1271">
        <v>421.84</v>
      </c>
    </row>
    <row r="1272" spans="1:8" x14ac:dyDescent="0.3">
      <c r="A1272" t="s">
        <v>721</v>
      </c>
      <c r="B1272" t="s">
        <v>109</v>
      </c>
      <c r="C1272" t="s">
        <v>321</v>
      </c>
      <c r="D1272" t="s">
        <v>3127</v>
      </c>
      <c r="E1272" t="s">
        <v>3117</v>
      </c>
      <c r="F1272">
        <v>1430.82</v>
      </c>
      <c r="G1272">
        <v>1568.83</v>
      </c>
      <c r="H1272">
        <v>167.5</v>
      </c>
    </row>
    <row r="1273" spans="1:8" x14ac:dyDescent="0.3">
      <c r="A1273" t="s">
        <v>721</v>
      </c>
      <c r="B1273" t="s">
        <v>109</v>
      </c>
      <c r="C1273" t="s">
        <v>376</v>
      </c>
      <c r="D1273" t="s">
        <v>3128</v>
      </c>
      <c r="E1273" t="s">
        <v>3117</v>
      </c>
      <c r="G1273">
        <v>19482.39</v>
      </c>
      <c r="H1273">
        <v>11398.28</v>
      </c>
    </row>
    <row r="1274" spans="1:8" x14ac:dyDescent="0.3">
      <c r="A1274" t="s">
        <v>721</v>
      </c>
      <c r="B1274" t="s">
        <v>109</v>
      </c>
      <c r="C1274" t="s">
        <v>291</v>
      </c>
      <c r="D1274" t="s">
        <v>3129</v>
      </c>
      <c r="E1274" t="s">
        <v>3117</v>
      </c>
      <c r="G1274">
        <v>2930.19</v>
      </c>
      <c r="H1274">
        <v>17689.22</v>
      </c>
    </row>
    <row r="1275" spans="1:8" x14ac:dyDescent="0.3">
      <c r="A1275" t="s">
        <v>721</v>
      </c>
      <c r="B1275" t="s">
        <v>109</v>
      </c>
      <c r="C1275" t="s">
        <v>383</v>
      </c>
      <c r="D1275" t="s">
        <v>3130</v>
      </c>
      <c r="E1275" t="s">
        <v>3117</v>
      </c>
      <c r="G1275">
        <v>10490.61</v>
      </c>
      <c r="H1275">
        <v>2848</v>
      </c>
    </row>
    <row r="1276" spans="1:8" x14ac:dyDescent="0.3">
      <c r="A1276" t="s">
        <v>721</v>
      </c>
      <c r="B1276" t="s">
        <v>109</v>
      </c>
      <c r="C1276" t="s">
        <v>293</v>
      </c>
      <c r="D1276" t="s">
        <v>3131</v>
      </c>
      <c r="E1276" t="s">
        <v>3117</v>
      </c>
      <c r="F1276">
        <v>15552.19</v>
      </c>
      <c r="G1276">
        <v>7788.24</v>
      </c>
      <c r="H1276">
        <v>9440.4699999999993</v>
      </c>
    </row>
    <row r="1277" spans="1:8" x14ac:dyDescent="0.3">
      <c r="A1277" t="s">
        <v>721</v>
      </c>
      <c r="B1277" t="s">
        <v>109</v>
      </c>
      <c r="C1277" t="s">
        <v>294</v>
      </c>
      <c r="D1277" t="s">
        <v>3132</v>
      </c>
      <c r="E1277" t="s">
        <v>3117</v>
      </c>
      <c r="F1277">
        <v>1515.09</v>
      </c>
    </row>
    <row r="1278" spans="1:8" x14ac:dyDescent="0.3">
      <c r="A1278" t="s">
        <v>721</v>
      </c>
      <c r="B1278" t="s">
        <v>109</v>
      </c>
      <c r="C1278" t="s">
        <v>20</v>
      </c>
      <c r="D1278" t="s">
        <v>523</v>
      </c>
      <c r="E1278" t="s">
        <v>3117</v>
      </c>
      <c r="F1278">
        <v>0</v>
      </c>
      <c r="G1278">
        <v>0</v>
      </c>
      <c r="H1278">
        <v>0</v>
      </c>
    </row>
    <row r="1279" spans="1:8" x14ac:dyDescent="0.3">
      <c r="A1279" t="s">
        <v>721</v>
      </c>
      <c r="B1279" t="s">
        <v>109</v>
      </c>
      <c r="C1279" t="s">
        <v>384</v>
      </c>
      <c r="D1279" t="s">
        <v>3133</v>
      </c>
      <c r="E1279" t="s">
        <v>3134</v>
      </c>
      <c r="G1279">
        <v>300</v>
      </c>
    </row>
    <row r="1280" spans="1:8" x14ac:dyDescent="0.3">
      <c r="A1280" t="s">
        <v>721</v>
      </c>
      <c r="B1280" t="s">
        <v>109</v>
      </c>
      <c r="C1280" t="s">
        <v>344</v>
      </c>
      <c r="D1280" t="s">
        <v>3135</v>
      </c>
      <c r="E1280" t="s">
        <v>3136</v>
      </c>
      <c r="F1280">
        <v>355</v>
      </c>
      <c r="G1280">
        <v>2166.5100000000002</v>
      </c>
    </row>
    <row r="1281" spans="1:8" x14ac:dyDescent="0.3">
      <c r="A1281" t="s">
        <v>721</v>
      </c>
      <c r="B1281" t="s">
        <v>109</v>
      </c>
      <c r="C1281" t="s">
        <v>346</v>
      </c>
      <c r="D1281" t="s">
        <v>3137</v>
      </c>
      <c r="E1281" t="s">
        <v>3136</v>
      </c>
      <c r="H1281">
        <v>108.78</v>
      </c>
    </row>
    <row r="1282" spans="1:8" x14ac:dyDescent="0.3">
      <c r="A1282" t="s">
        <v>721</v>
      </c>
      <c r="B1282" t="s">
        <v>109</v>
      </c>
      <c r="C1282" t="s">
        <v>22</v>
      </c>
      <c r="D1282" t="s">
        <v>3138</v>
      </c>
      <c r="E1282" t="s">
        <v>3136</v>
      </c>
      <c r="G1282">
        <v>3</v>
      </c>
    </row>
    <row r="1283" spans="1:8" x14ac:dyDescent="0.3">
      <c r="A1283" t="s">
        <v>721</v>
      </c>
      <c r="B1283" t="s">
        <v>109</v>
      </c>
      <c r="C1283" t="s">
        <v>43</v>
      </c>
      <c r="D1283" t="s">
        <v>524</v>
      </c>
      <c r="E1283" t="s">
        <v>3136</v>
      </c>
      <c r="F1283">
        <v>0</v>
      </c>
      <c r="G1283">
        <v>0</v>
      </c>
      <c r="H1283">
        <v>0</v>
      </c>
    </row>
    <row r="1284" spans="1:8" x14ac:dyDescent="0.3">
      <c r="A1284" t="s">
        <v>721</v>
      </c>
      <c r="B1284" t="s">
        <v>109</v>
      </c>
      <c r="C1284" t="s">
        <v>158</v>
      </c>
      <c r="D1284" t="s">
        <v>3139</v>
      </c>
      <c r="E1284" t="s">
        <v>3140</v>
      </c>
      <c r="G1284">
        <v>2060</v>
      </c>
      <c r="H1284">
        <v>2000</v>
      </c>
    </row>
    <row r="1285" spans="1:8" x14ac:dyDescent="0.3">
      <c r="A1285" t="s">
        <v>721</v>
      </c>
      <c r="B1285" t="s">
        <v>109</v>
      </c>
      <c r="C1285" t="s">
        <v>295</v>
      </c>
      <c r="D1285" t="s">
        <v>3141</v>
      </c>
      <c r="E1285" t="s">
        <v>3140</v>
      </c>
      <c r="F1285">
        <v>3324</v>
      </c>
      <c r="G1285">
        <v>125</v>
      </c>
      <c r="H1285">
        <v>3649</v>
      </c>
    </row>
    <row r="1286" spans="1:8" x14ac:dyDescent="0.3">
      <c r="A1286" t="s">
        <v>721</v>
      </c>
      <c r="B1286" t="s">
        <v>109</v>
      </c>
      <c r="C1286" t="s">
        <v>297</v>
      </c>
      <c r="D1286" t="s">
        <v>3142</v>
      </c>
      <c r="E1286" t="s">
        <v>3140</v>
      </c>
      <c r="F1286">
        <v>1040.5</v>
      </c>
    </row>
    <row r="1287" spans="1:8" x14ac:dyDescent="0.3">
      <c r="A1287" t="s">
        <v>721</v>
      </c>
      <c r="B1287" t="s">
        <v>109</v>
      </c>
      <c r="C1287" t="s">
        <v>385</v>
      </c>
      <c r="D1287" t="s">
        <v>3143</v>
      </c>
      <c r="E1287" t="s">
        <v>3140</v>
      </c>
      <c r="F1287">
        <v>9697.06</v>
      </c>
      <c r="G1287">
        <v>10219.299999999999</v>
      </c>
      <c r="H1287">
        <v>5153.25</v>
      </c>
    </row>
    <row r="1288" spans="1:8" x14ac:dyDescent="0.3">
      <c r="A1288" t="s">
        <v>721</v>
      </c>
      <c r="B1288" t="s">
        <v>109</v>
      </c>
      <c r="C1288" t="s">
        <v>24</v>
      </c>
      <c r="D1288" t="s">
        <v>3144</v>
      </c>
      <c r="E1288" t="s">
        <v>3140</v>
      </c>
      <c r="F1288">
        <v>2696.65</v>
      </c>
      <c r="G1288">
        <v>3337.25</v>
      </c>
      <c r="H1288">
        <v>2897.15</v>
      </c>
    </row>
    <row r="1289" spans="1:8" x14ac:dyDescent="0.3">
      <c r="A1289" t="s">
        <v>721</v>
      </c>
      <c r="B1289" t="s">
        <v>109</v>
      </c>
      <c r="C1289" t="s">
        <v>112</v>
      </c>
      <c r="D1289" t="s">
        <v>526</v>
      </c>
      <c r="E1289" t="s">
        <v>3140</v>
      </c>
      <c r="F1289">
        <v>12357.5</v>
      </c>
      <c r="G1289">
        <v>13712.26</v>
      </c>
      <c r="H1289">
        <v>14100</v>
      </c>
    </row>
    <row r="1290" spans="1:8" x14ac:dyDescent="0.3">
      <c r="A1290" t="s">
        <v>721</v>
      </c>
      <c r="B1290" t="s">
        <v>109</v>
      </c>
      <c r="C1290" t="s">
        <v>28</v>
      </c>
      <c r="D1290" t="s">
        <v>3145</v>
      </c>
      <c r="E1290" t="s">
        <v>3140</v>
      </c>
      <c r="F1290">
        <v>0</v>
      </c>
      <c r="G1290">
        <v>0</v>
      </c>
    </row>
    <row r="1291" spans="1:8" x14ac:dyDescent="0.3">
      <c r="A1291" t="s">
        <v>721</v>
      </c>
      <c r="B1291" t="s">
        <v>152</v>
      </c>
      <c r="C1291" t="s">
        <v>154</v>
      </c>
      <c r="D1291" t="s">
        <v>563</v>
      </c>
      <c r="E1291" t="s">
        <v>3156</v>
      </c>
      <c r="F1291">
        <v>106000</v>
      </c>
      <c r="G1291">
        <v>106000</v>
      </c>
      <c r="H1291">
        <v>115012</v>
      </c>
    </row>
    <row r="1292" spans="1:8" x14ac:dyDescent="0.3">
      <c r="A1292" t="s">
        <v>721</v>
      </c>
      <c r="B1292" t="s">
        <v>152</v>
      </c>
      <c r="C1292" t="s">
        <v>156</v>
      </c>
      <c r="D1292" t="s">
        <v>565</v>
      </c>
      <c r="E1292" t="s">
        <v>3156</v>
      </c>
      <c r="F1292">
        <v>17049</v>
      </c>
      <c r="G1292">
        <v>17390</v>
      </c>
      <c r="H1292">
        <v>14144.26</v>
      </c>
    </row>
    <row r="1293" spans="1:8" x14ac:dyDescent="0.3">
      <c r="A1293" t="s">
        <v>721</v>
      </c>
      <c r="B1293" t="s">
        <v>152</v>
      </c>
      <c r="C1293" t="s">
        <v>301</v>
      </c>
      <c r="D1293" t="s">
        <v>3157</v>
      </c>
      <c r="E1293" t="s">
        <v>3156</v>
      </c>
      <c r="F1293">
        <v>30</v>
      </c>
    </row>
    <row r="1294" spans="1:8" x14ac:dyDescent="0.3">
      <c r="A1294" t="s">
        <v>721</v>
      </c>
      <c r="B1294" t="s">
        <v>152</v>
      </c>
      <c r="C1294" t="s">
        <v>270</v>
      </c>
      <c r="D1294" t="s">
        <v>3158</v>
      </c>
      <c r="E1294" t="s">
        <v>3156</v>
      </c>
      <c r="F1294">
        <v>738</v>
      </c>
      <c r="G1294">
        <v>316.31</v>
      </c>
      <c r="H1294">
        <v>707.5</v>
      </c>
    </row>
    <row r="1295" spans="1:8" x14ac:dyDescent="0.3">
      <c r="A1295" t="s">
        <v>721</v>
      </c>
      <c r="B1295" t="s">
        <v>152</v>
      </c>
      <c r="C1295" t="s">
        <v>356</v>
      </c>
      <c r="D1295" t="s">
        <v>3159</v>
      </c>
      <c r="E1295" t="s">
        <v>3160</v>
      </c>
      <c r="F1295">
        <v>6518.9</v>
      </c>
      <c r="G1295">
        <v>-5057.6899999999996</v>
      </c>
      <c r="H1295">
        <v>308.35000000000002</v>
      </c>
    </row>
    <row r="1296" spans="1:8" x14ac:dyDescent="0.3">
      <c r="A1296" t="s">
        <v>721</v>
      </c>
      <c r="B1296" t="s">
        <v>152</v>
      </c>
      <c r="C1296" t="s">
        <v>271</v>
      </c>
      <c r="D1296" t="s">
        <v>3161</v>
      </c>
      <c r="E1296" t="s">
        <v>3160</v>
      </c>
      <c r="F1296">
        <v>1994.71</v>
      </c>
      <c r="G1296">
        <v>1303.79</v>
      </c>
      <c r="H1296">
        <v>-4355.38</v>
      </c>
    </row>
    <row r="1297" spans="1:8" x14ac:dyDescent="0.3">
      <c r="A1297" t="s">
        <v>721</v>
      </c>
      <c r="B1297" t="s">
        <v>152</v>
      </c>
      <c r="C1297" t="s">
        <v>272</v>
      </c>
      <c r="D1297" t="s">
        <v>3162</v>
      </c>
      <c r="E1297" t="s">
        <v>3160</v>
      </c>
      <c r="F1297">
        <v>706.25</v>
      </c>
      <c r="G1297">
        <v>665</v>
      </c>
    </row>
    <row r="1298" spans="1:8" x14ac:dyDescent="0.3">
      <c r="A1298" t="s">
        <v>721</v>
      </c>
      <c r="B1298" t="s">
        <v>152</v>
      </c>
      <c r="C1298" t="s">
        <v>352</v>
      </c>
      <c r="D1298" t="s">
        <v>3163</v>
      </c>
      <c r="E1298" t="s">
        <v>3160</v>
      </c>
      <c r="G1298">
        <v>5460.34</v>
      </c>
      <c r="H1298">
        <v>179.97</v>
      </c>
    </row>
    <row r="1299" spans="1:8" x14ac:dyDescent="0.3">
      <c r="A1299" t="s">
        <v>721</v>
      </c>
      <c r="B1299" t="s">
        <v>152</v>
      </c>
      <c r="C1299" t="s">
        <v>273</v>
      </c>
      <c r="D1299" t="s">
        <v>3164</v>
      </c>
      <c r="E1299" t="s">
        <v>3160</v>
      </c>
      <c r="F1299">
        <v>1254.98</v>
      </c>
      <c r="G1299">
        <v>232.77</v>
      </c>
      <c r="H1299">
        <v>400.84</v>
      </c>
    </row>
    <row r="1300" spans="1:8" x14ac:dyDescent="0.3">
      <c r="A1300" t="s">
        <v>721</v>
      </c>
      <c r="B1300" t="s">
        <v>152</v>
      </c>
      <c r="C1300" t="s">
        <v>332</v>
      </c>
      <c r="D1300" t="s">
        <v>3165</v>
      </c>
      <c r="E1300" t="s">
        <v>3160</v>
      </c>
      <c r="F1300">
        <v>49.81</v>
      </c>
      <c r="G1300">
        <v>483.62</v>
      </c>
      <c r="H1300">
        <v>42.06</v>
      </c>
    </row>
    <row r="1301" spans="1:8" x14ac:dyDescent="0.3">
      <c r="A1301" t="s">
        <v>721</v>
      </c>
      <c r="B1301" t="s">
        <v>152</v>
      </c>
      <c r="C1301" t="s">
        <v>184</v>
      </c>
      <c r="D1301" t="s">
        <v>3166</v>
      </c>
      <c r="E1301" t="s">
        <v>3160</v>
      </c>
      <c r="G1301">
        <v>17.64</v>
      </c>
    </row>
    <row r="1302" spans="1:8" x14ac:dyDescent="0.3">
      <c r="A1302" t="s">
        <v>721</v>
      </c>
      <c r="B1302" t="s">
        <v>152</v>
      </c>
      <c r="C1302" t="s">
        <v>333</v>
      </c>
      <c r="D1302" t="s">
        <v>3167</v>
      </c>
      <c r="E1302" t="s">
        <v>3160</v>
      </c>
      <c r="F1302">
        <v>13.86</v>
      </c>
    </row>
    <row r="1303" spans="1:8" x14ac:dyDescent="0.3">
      <c r="A1303" t="s">
        <v>721</v>
      </c>
      <c r="B1303" t="s">
        <v>152</v>
      </c>
      <c r="C1303" t="s">
        <v>275</v>
      </c>
      <c r="D1303" t="s">
        <v>3168</v>
      </c>
      <c r="E1303" t="s">
        <v>3160</v>
      </c>
      <c r="F1303">
        <v>454.34</v>
      </c>
      <c r="G1303">
        <v>514.12</v>
      </c>
      <c r="H1303">
        <v>262.67</v>
      </c>
    </row>
    <row r="1304" spans="1:8" x14ac:dyDescent="0.3">
      <c r="A1304" t="s">
        <v>721</v>
      </c>
      <c r="B1304" t="s">
        <v>152</v>
      </c>
      <c r="C1304" t="s">
        <v>276</v>
      </c>
      <c r="D1304" t="s">
        <v>3169</v>
      </c>
      <c r="E1304" t="s">
        <v>3160</v>
      </c>
      <c r="G1304">
        <v>399</v>
      </c>
    </row>
    <row r="1305" spans="1:8" x14ac:dyDescent="0.3">
      <c r="A1305" t="s">
        <v>721</v>
      </c>
      <c r="B1305" t="s">
        <v>152</v>
      </c>
      <c r="C1305" t="s">
        <v>310</v>
      </c>
      <c r="D1305" t="s">
        <v>3170</v>
      </c>
      <c r="E1305" t="s">
        <v>3160</v>
      </c>
      <c r="F1305">
        <v>1198.5</v>
      </c>
      <c r="G1305">
        <v>0</v>
      </c>
      <c r="H1305">
        <v>6251.88</v>
      </c>
    </row>
    <row r="1306" spans="1:8" x14ac:dyDescent="0.3">
      <c r="A1306" t="s">
        <v>721</v>
      </c>
      <c r="B1306" t="s">
        <v>152</v>
      </c>
      <c r="C1306" t="s">
        <v>277</v>
      </c>
      <c r="D1306" t="s">
        <v>3171</v>
      </c>
      <c r="E1306" t="s">
        <v>3160</v>
      </c>
      <c r="F1306">
        <v>0</v>
      </c>
      <c r="G1306">
        <v>0</v>
      </c>
      <c r="H1306">
        <v>50</v>
      </c>
    </row>
    <row r="1307" spans="1:8" x14ac:dyDescent="0.3">
      <c r="A1307" t="s">
        <v>721</v>
      </c>
      <c r="B1307" t="s">
        <v>152</v>
      </c>
      <c r="C1307" t="s">
        <v>391</v>
      </c>
      <c r="D1307" t="s">
        <v>3172</v>
      </c>
      <c r="E1307" t="s">
        <v>3160</v>
      </c>
      <c r="G1307">
        <v>0</v>
      </c>
    </row>
    <row r="1308" spans="1:8" x14ac:dyDescent="0.3">
      <c r="A1308" t="s">
        <v>721</v>
      </c>
      <c r="B1308" t="s">
        <v>152</v>
      </c>
      <c r="C1308" t="s">
        <v>300</v>
      </c>
      <c r="D1308" t="s">
        <v>3173</v>
      </c>
      <c r="E1308" t="s">
        <v>3160</v>
      </c>
      <c r="H1308">
        <v>134</v>
      </c>
    </row>
    <row r="1309" spans="1:8" x14ac:dyDescent="0.3">
      <c r="A1309" t="s">
        <v>721</v>
      </c>
      <c r="B1309" t="s">
        <v>152</v>
      </c>
      <c r="C1309" t="s">
        <v>302</v>
      </c>
      <c r="D1309" t="s">
        <v>3174</v>
      </c>
      <c r="E1309" t="s">
        <v>3160</v>
      </c>
      <c r="F1309">
        <v>184.81</v>
      </c>
      <c r="G1309">
        <v>130.72999999999999</v>
      </c>
      <c r="H1309">
        <v>150.1</v>
      </c>
    </row>
    <row r="1310" spans="1:8" x14ac:dyDescent="0.3">
      <c r="A1310" t="s">
        <v>721</v>
      </c>
      <c r="B1310" t="s">
        <v>152</v>
      </c>
      <c r="C1310" t="s">
        <v>364</v>
      </c>
      <c r="D1310" t="s">
        <v>3175</v>
      </c>
      <c r="E1310" t="s">
        <v>3160</v>
      </c>
      <c r="F1310">
        <v>-14</v>
      </c>
      <c r="G1310">
        <v>0</v>
      </c>
      <c r="H1310">
        <v>85.7</v>
      </c>
    </row>
    <row r="1311" spans="1:8" x14ac:dyDescent="0.3">
      <c r="A1311" t="s">
        <v>721</v>
      </c>
      <c r="B1311" t="s">
        <v>152</v>
      </c>
      <c r="C1311" t="s">
        <v>360</v>
      </c>
      <c r="D1311" t="s">
        <v>3176</v>
      </c>
      <c r="E1311" t="s">
        <v>3160</v>
      </c>
      <c r="F1311">
        <v>1829.66</v>
      </c>
      <c r="G1311">
        <v>0</v>
      </c>
      <c r="H1311">
        <v>2057.2399999999998</v>
      </c>
    </row>
    <row r="1312" spans="1:8" x14ac:dyDescent="0.3">
      <c r="A1312" t="s">
        <v>721</v>
      </c>
      <c r="B1312" t="s">
        <v>152</v>
      </c>
      <c r="C1312" t="s">
        <v>280</v>
      </c>
      <c r="D1312" t="s">
        <v>3177</v>
      </c>
      <c r="E1312" t="s">
        <v>3160</v>
      </c>
      <c r="G1312">
        <v>0</v>
      </c>
    </row>
    <row r="1313" spans="1:8" x14ac:dyDescent="0.3">
      <c r="A1313" t="s">
        <v>721</v>
      </c>
      <c r="B1313" t="s">
        <v>152</v>
      </c>
      <c r="C1313" t="s">
        <v>16</v>
      </c>
      <c r="D1313" t="s">
        <v>566</v>
      </c>
      <c r="E1313" t="s">
        <v>3160</v>
      </c>
      <c r="F1313">
        <v>0</v>
      </c>
      <c r="G1313">
        <v>0</v>
      </c>
      <c r="H1313">
        <v>0</v>
      </c>
    </row>
    <row r="1314" spans="1:8" x14ac:dyDescent="0.3">
      <c r="A1314" t="s">
        <v>721</v>
      </c>
      <c r="B1314" t="s">
        <v>152</v>
      </c>
      <c r="C1314" t="s">
        <v>361</v>
      </c>
      <c r="D1314" t="s">
        <v>3178</v>
      </c>
      <c r="E1314" t="s">
        <v>3179</v>
      </c>
      <c r="F1314">
        <v>0.16</v>
      </c>
    </row>
    <row r="1315" spans="1:8" x14ac:dyDescent="0.3">
      <c r="A1315" t="s">
        <v>721</v>
      </c>
      <c r="B1315" t="s">
        <v>152</v>
      </c>
      <c r="C1315" t="s">
        <v>222</v>
      </c>
      <c r="D1315" t="s">
        <v>3180</v>
      </c>
      <c r="E1315" t="s">
        <v>3179</v>
      </c>
      <c r="F1315">
        <v>375.15</v>
      </c>
      <c r="G1315">
        <v>540.97</v>
      </c>
      <c r="H1315">
        <v>597.66999999999996</v>
      </c>
    </row>
    <row r="1316" spans="1:8" x14ac:dyDescent="0.3">
      <c r="A1316" t="s">
        <v>721</v>
      </c>
      <c r="B1316" t="s">
        <v>152</v>
      </c>
      <c r="C1316" t="s">
        <v>303</v>
      </c>
      <c r="D1316" t="s">
        <v>3181</v>
      </c>
      <c r="E1316" t="s">
        <v>3179</v>
      </c>
      <c r="F1316">
        <v>165.39</v>
      </c>
      <c r="G1316">
        <v>40</v>
      </c>
    </row>
    <row r="1317" spans="1:8" x14ac:dyDescent="0.3">
      <c r="A1317" t="s">
        <v>721</v>
      </c>
      <c r="B1317" t="s">
        <v>152</v>
      </c>
      <c r="C1317" t="s">
        <v>304</v>
      </c>
      <c r="D1317" t="s">
        <v>3182</v>
      </c>
      <c r="E1317" t="s">
        <v>3179</v>
      </c>
      <c r="F1317">
        <v>1474.99</v>
      </c>
      <c r="G1317">
        <v>350</v>
      </c>
      <c r="H1317">
        <v>620</v>
      </c>
    </row>
    <row r="1318" spans="1:8" x14ac:dyDescent="0.3">
      <c r="A1318" t="s">
        <v>721</v>
      </c>
      <c r="B1318" t="s">
        <v>152</v>
      </c>
      <c r="C1318" t="s">
        <v>305</v>
      </c>
      <c r="D1318" t="s">
        <v>3183</v>
      </c>
      <c r="E1318" t="s">
        <v>3179</v>
      </c>
      <c r="F1318">
        <v>109.5</v>
      </c>
    </row>
    <row r="1319" spans="1:8" x14ac:dyDescent="0.3">
      <c r="A1319" t="s">
        <v>721</v>
      </c>
      <c r="B1319" t="s">
        <v>152</v>
      </c>
      <c r="C1319" t="s">
        <v>313</v>
      </c>
      <c r="D1319" t="s">
        <v>3184</v>
      </c>
      <c r="E1319" t="s">
        <v>3179</v>
      </c>
      <c r="F1319">
        <v>1360.96</v>
      </c>
      <c r="G1319">
        <v>0</v>
      </c>
      <c r="H1319">
        <v>529.16999999999996</v>
      </c>
    </row>
    <row r="1320" spans="1:8" x14ac:dyDescent="0.3">
      <c r="A1320" t="s">
        <v>721</v>
      </c>
      <c r="B1320" t="s">
        <v>152</v>
      </c>
      <c r="C1320" t="s">
        <v>18</v>
      </c>
      <c r="D1320" t="s">
        <v>567</v>
      </c>
      <c r="E1320" t="s">
        <v>3179</v>
      </c>
      <c r="F1320">
        <v>0</v>
      </c>
      <c r="G1320">
        <v>0</v>
      </c>
      <c r="H1320">
        <v>0</v>
      </c>
    </row>
    <row r="1321" spans="1:8" x14ac:dyDescent="0.3">
      <c r="A1321" t="s">
        <v>721</v>
      </c>
      <c r="B1321" t="s">
        <v>152</v>
      </c>
      <c r="C1321" t="s">
        <v>54</v>
      </c>
      <c r="D1321" t="s">
        <v>3185</v>
      </c>
      <c r="E1321" t="s">
        <v>3179</v>
      </c>
      <c r="F1321">
        <v>720</v>
      </c>
      <c r="G1321">
        <v>756</v>
      </c>
      <c r="H1321">
        <v>693</v>
      </c>
    </row>
    <row r="1322" spans="1:8" x14ac:dyDescent="0.3">
      <c r="A1322" t="s">
        <v>721</v>
      </c>
      <c r="B1322" t="s">
        <v>152</v>
      </c>
      <c r="C1322" t="s">
        <v>337</v>
      </c>
      <c r="D1322" t="s">
        <v>3186</v>
      </c>
      <c r="E1322" t="s">
        <v>3179</v>
      </c>
      <c r="F1322">
        <v>3.16</v>
      </c>
    </row>
    <row r="1323" spans="1:8" x14ac:dyDescent="0.3">
      <c r="A1323" t="s">
        <v>721</v>
      </c>
      <c r="B1323" t="s">
        <v>152</v>
      </c>
      <c r="C1323" t="s">
        <v>281</v>
      </c>
      <c r="D1323" t="s">
        <v>3187</v>
      </c>
      <c r="E1323" t="s">
        <v>3188</v>
      </c>
      <c r="F1323">
        <v>472.04</v>
      </c>
      <c r="G1323">
        <v>208.7</v>
      </c>
    </row>
    <row r="1324" spans="1:8" x14ac:dyDescent="0.3">
      <c r="A1324" t="s">
        <v>721</v>
      </c>
      <c r="B1324" t="s">
        <v>152</v>
      </c>
      <c r="C1324" t="s">
        <v>282</v>
      </c>
      <c r="D1324" t="s">
        <v>3189</v>
      </c>
      <c r="E1324" t="s">
        <v>3188</v>
      </c>
      <c r="F1324">
        <v>940.54</v>
      </c>
      <c r="G1324">
        <v>679.92</v>
      </c>
      <c r="H1324">
        <v>328.99</v>
      </c>
    </row>
    <row r="1325" spans="1:8" x14ac:dyDescent="0.3">
      <c r="A1325" t="s">
        <v>721</v>
      </c>
      <c r="B1325" t="s">
        <v>152</v>
      </c>
      <c r="C1325" t="s">
        <v>283</v>
      </c>
      <c r="D1325" t="s">
        <v>3190</v>
      </c>
      <c r="E1325" t="s">
        <v>3188</v>
      </c>
      <c r="F1325">
        <v>47</v>
      </c>
    </row>
    <row r="1326" spans="1:8" x14ac:dyDescent="0.3">
      <c r="A1326" t="s">
        <v>721</v>
      </c>
      <c r="B1326" t="s">
        <v>152</v>
      </c>
      <c r="C1326" t="s">
        <v>284</v>
      </c>
      <c r="D1326" t="s">
        <v>3191</v>
      </c>
      <c r="E1326" t="s">
        <v>3188</v>
      </c>
      <c r="F1326">
        <v>1074.99</v>
      </c>
      <c r="G1326">
        <v>775.08</v>
      </c>
      <c r="H1326">
        <v>170.23</v>
      </c>
    </row>
    <row r="1327" spans="1:8" x14ac:dyDescent="0.3">
      <c r="A1327" t="s">
        <v>721</v>
      </c>
      <c r="B1327" t="s">
        <v>152</v>
      </c>
      <c r="C1327" t="s">
        <v>285</v>
      </c>
      <c r="D1327" t="s">
        <v>3192</v>
      </c>
      <c r="E1327" t="s">
        <v>3188</v>
      </c>
      <c r="H1327">
        <v>252.22</v>
      </c>
    </row>
    <row r="1328" spans="1:8" x14ac:dyDescent="0.3">
      <c r="A1328" t="s">
        <v>721</v>
      </c>
      <c r="B1328" t="s">
        <v>152</v>
      </c>
      <c r="C1328" t="s">
        <v>286</v>
      </c>
      <c r="D1328" t="s">
        <v>3193</v>
      </c>
      <c r="E1328" t="s">
        <v>3188</v>
      </c>
      <c r="F1328">
        <v>1155.5999999999999</v>
      </c>
      <c r="G1328">
        <v>411.36</v>
      </c>
      <c r="H1328">
        <v>6.81</v>
      </c>
    </row>
    <row r="1329" spans="1:8" x14ac:dyDescent="0.3">
      <c r="A1329" t="s">
        <v>721</v>
      </c>
      <c r="B1329" t="s">
        <v>152</v>
      </c>
      <c r="C1329" t="s">
        <v>287</v>
      </c>
      <c r="D1329" t="s">
        <v>3194</v>
      </c>
      <c r="E1329" t="s">
        <v>3188</v>
      </c>
      <c r="F1329">
        <v>257</v>
      </c>
      <c r="G1329">
        <v>358.31</v>
      </c>
      <c r="H1329">
        <v>173</v>
      </c>
    </row>
    <row r="1330" spans="1:8" x14ac:dyDescent="0.3">
      <c r="A1330" t="s">
        <v>721</v>
      </c>
      <c r="B1330" t="s">
        <v>152</v>
      </c>
      <c r="C1330" t="s">
        <v>289</v>
      </c>
      <c r="D1330" t="s">
        <v>3195</v>
      </c>
      <c r="E1330" t="s">
        <v>3188</v>
      </c>
      <c r="F1330">
        <v>824.95</v>
      </c>
      <c r="G1330">
        <v>711.74</v>
      </c>
      <c r="H1330">
        <v>0</v>
      </c>
    </row>
    <row r="1331" spans="1:8" x14ac:dyDescent="0.3">
      <c r="A1331" t="s">
        <v>721</v>
      </c>
      <c r="B1331" t="s">
        <v>152</v>
      </c>
      <c r="C1331" t="s">
        <v>321</v>
      </c>
      <c r="D1331" t="s">
        <v>3196</v>
      </c>
      <c r="E1331" t="s">
        <v>3188</v>
      </c>
      <c r="F1331">
        <v>125.17999999999999</v>
      </c>
      <c r="G1331">
        <v>230.25</v>
      </c>
    </row>
    <row r="1332" spans="1:8" x14ac:dyDescent="0.3">
      <c r="A1332" t="s">
        <v>721</v>
      </c>
      <c r="B1332" t="s">
        <v>152</v>
      </c>
      <c r="C1332" t="s">
        <v>375</v>
      </c>
      <c r="D1332" t="s">
        <v>3197</v>
      </c>
      <c r="E1332" t="s">
        <v>3188</v>
      </c>
      <c r="G1332">
        <v>373</v>
      </c>
    </row>
    <row r="1333" spans="1:8" x14ac:dyDescent="0.3">
      <c r="A1333" t="s">
        <v>721</v>
      </c>
      <c r="B1333" t="s">
        <v>152</v>
      </c>
      <c r="C1333" t="s">
        <v>376</v>
      </c>
      <c r="D1333" t="s">
        <v>3198</v>
      </c>
      <c r="E1333" t="s">
        <v>3188</v>
      </c>
      <c r="G1333">
        <v>3843.18</v>
      </c>
    </row>
    <row r="1334" spans="1:8" x14ac:dyDescent="0.3">
      <c r="A1334" t="s">
        <v>721</v>
      </c>
      <c r="B1334" t="s">
        <v>152</v>
      </c>
      <c r="C1334" t="s">
        <v>383</v>
      </c>
      <c r="D1334" t="s">
        <v>3199</v>
      </c>
      <c r="E1334" t="s">
        <v>3188</v>
      </c>
      <c r="H1334">
        <v>100.58</v>
      </c>
    </row>
    <row r="1335" spans="1:8" x14ac:dyDescent="0.3">
      <c r="A1335" t="s">
        <v>721</v>
      </c>
      <c r="B1335" t="s">
        <v>152</v>
      </c>
      <c r="C1335" t="s">
        <v>20</v>
      </c>
      <c r="D1335" t="s">
        <v>568</v>
      </c>
      <c r="E1335" t="s">
        <v>3188</v>
      </c>
      <c r="F1335">
        <v>0</v>
      </c>
      <c r="G1335">
        <v>0</v>
      </c>
      <c r="H1335">
        <v>0</v>
      </c>
    </row>
    <row r="1336" spans="1:8" x14ac:dyDescent="0.3">
      <c r="A1336" t="s">
        <v>721</v>
      </c>
      <c r="B1336" t="s">
        <v>152</v>
      </c>
      <c r="C1336" t="s">
        <v>344</v>
      </c>
      <c r="D1336" t="s">
        <v>3200</v>
      </c>
      <c r="E1336" t="s">
        <v>3201</v>
      </c>
      <c r="F1336">
        <v>139.76</v>
      </c>
      <c r="G1336">
        <v>0</v>
      </c>
    </row>
    <row r="1337" spans="1:8" x14ac:dyDescent="0.3">
      <c r="A1337" t="s">
        <v>721</v>
      </c>
      <c r="B1337" t="s">
        <v>152</v>
      </c>
      <c r="C1337" t="s">
        <v>345</v>
      </c>
      <c r="D1337" t="s">
        <v>3202</v>
      </c>
      <c r="E1337" t="s">
        <v>3201</v>
      </c>
      <c r="F1337">
        <v>9.11</v>
      </c>
    </row>
    <row r="1338" spans="1:8" x14ac:dyDescent="0.3">
      <c r="A1338" t="s">
        <v>721</v>
      </c>
      <c r="B1338" t="s">
        <v>152</v>
      </c>
      <c r="C1338" t="s">
        <v>346</v>
      </c>
      <c r="D1338" t="s">
        <v>3203</v>
      </c>
      <c r="E1338" t="s">
        <v>3201</v>
      </c>
      <c r="G1338">
        <v>10</v>
      </c>
      <c r="H1338">
        <v>53.65</v>
      </c>
    </row>
    <row r="1339" spans="1:8" x14ac:dyDescent="0.3">
      <c r="A1339" t="s">
        <v>721</v>
      </c>
      <c r="B1339" t="s">
        <v>152</v>
      </c>
      <c r="C1339" t="s">
        <v>158</v>
      </c>
      <c r="D1339" t="s">
        <v>569</v>
      </c>
      <c r="E1339" t="s">
        <v>3204</v>
      </c>
      <c r="F1339">
        <v>4200</v>
      </c>
      <c r="G1339">
        <v>12651.52</v>
      </c>
      <c r="H1339">
        <v>23680</v>
      </c>
    </row>
    <row r="1340" spans="1:8" x14ac:dyDescent="0.3">
      <c r="A1340" t="s">
        <v>721</v>
      </c>
      <c r="B1340" t="s">
        <v>152</v>
      </c>
      <c r="C1340" t="s">
        <v>295</v>
      </c>
      <c r="D1340" t="s">
        <v>3205</v>
      </c>
      <c r="E1340" t="s">
        <v>3204</v>
      </c>
      <c r="F1340">
        <v>2895.26</v>
      </c>
      <c r="G1340">
        <v>424.94</v>
      </c>
      <c r="H1340">
        <v>1684.2</v>
      </c>
    </row>
    <row r="1341" spans="1:8" x14ac:dyDescent="0.3">
      <c r="A1341" t="s">
        <v>721</v>
      </c>
      <c r="B1341" t="s">
        <v>152</v>
      </c>
      <c r="C1341" t="s">
        <v>296</v>
      </c>
      <c r="D1341" t="s">
        <v>3206</v>
      </c>
      <c r="E1341" t="s">
        <v>3204</v>
      </c>
      <c r="G1341">
        <v>340</v>
      </c>
    </row>
    <row r="1342" spans="1:8" x14ac:dyDescent="0.3">
      <c r="A1342" t="s">
        <v>721</v>
      </c>
      <c r="B1342" t="s">
        <v>152</v>
      </c>
      <c r="C1342" t="s">
        <v>297</v>
      </c>
      <c r="D1342" t="s">
        <v>3207</v>
      </c>
      <c r="E1342" t="s">
        <v>3204</v>
      </c>
      <c r="G1342">
        <v>0</v>
      </c>
    </row>
    <row r="1343" spans="1:8" x14ac:dyDescent="0.3">
      <c r="A1343" t="s">
        <v>721</v>
      </c>
      <c r="B1343" t="s">
        <v>152</v>
      </c>
      <c r="C1343" t="s">
        <v>24</v>
      </c>
      <c r="D1343" t="s">
        <v>3208</v>
      </c>
      <c r="E1343" t="s">
        <v>3204</v>
      </c>
      <c r="F1343">
        <v>57.7</v>
      </c>
      <c r="G1343">
        <v>123.7</v>
      </c>
      <c r="H1343">
        <v>32.9</v>
      </c>
    </row>
    <row r="1344" spans="1:8" x14ac:dyDescent="0.3">
      <c r="A1344" t="s">
        <v>721</v>
      </c>
      <c r="B1344" t="s">
        <v>152</v>
      </c>
      <c r="C1344" t="s">
        <v>298</v>
      </c>
      <c r="D1344" t="s">
        <v>3209</v>
      </c>
      <c r="E1344" t="s">
        <v>3204</v>
      </c>
      <c r="F1344">
        <v>575</v>
      </c>
      <c r="G1344">
        <v>575</v>
      </c>
      <c r="H1344">
        <v>0</v>
      </c>
    </row>
    <row r="1345" spans="1:8" x14ac:dyDescent="0.3">
      <c r="A1345" t="s">
        <v>721</v>
      </c>
      <c r="B1345" t="s">
        <v>152</v>
      </c>
      <c r="C1345" t="s">
        <v>324</v>
      </c>
      <c r="D1345" t="s">
        <v>3210</v>
      </c>
      <c r="E1345" t="s">
        <v>3204</v>
      </c>
      <c r="F1345">
        <v>634</v>
      </c>
    </row>
    <row r="1346" spans="1:8" x14ac:dyDescent="0.3">
      <c r="A1346" t="s">
        <v>721</v>
      </c>
      <c r="B1346" t="s">
        <v>152</v>
      </c>
      <c r="C1346" t="s">
        <v>306</v>
      </c>
      <c r="D1346" t="s">
        <v>3211</v>
      </c>
      <c r="E1346" t="s">
        <v>3204</v>
      </c>
      <c r="F1346">
        <v>2228.89</v>
      </c>
      <c r="G1346">
        <v>192.83</v>
      </c>
      <c r="H1346">
        <v>465.39</v>
      </c>
    </row>
    <row r="1347" spans="1:8" x14ac:dyDescent="0.3">
      <c r="A1347" t="s">
        <v>721</v>
      </c>
      <c r="B1347" t="s">
        <v>152</v>
      </c>
      <c r="C1347" t="s">
        <v>112</v>
      </c>
      <c r="D1347" t="s">
        <v>3212</v>
      </c>
      <c r="E1347" t="s">
        <v>3204</v>
      </c>
      <c r="F1347">
        <v>8.9499999999999993</v>
      </c>
      <c r="G1347">
        <v>217.67</v>
      </c>
      <c r="H1347">
        <v>-4482.84</v>
      </c>
    </row>
    <row r="1348" spans="1:8" x14ac:dyDescent="0.3">
      <c r="A1348" t="s">
        <v>721</v>
      </c>
      <c r="B1348" t="s">
        <v>152</v>
      </c>
      <c r="C1348" t="s">
        <v>28</v>
      </c>
      <c r="D1348" t="s">
        <v>570</v>
      </c>
      <c r="E1348" t="s">
        <v>3204</v>
      </c>
      <c r="F1348">
        <v>0</v>
      </c>
      <c r="G1348">
        <v>0</v>
      </c>
      <c r="H1348">
        <v>0</v>
      </c>
    </row>
    <row r="1349" spans="1:8" x14ac:dyDescent="0.3">
      <c r="A1349" t="s">
        <v>721</v>
      </c>
      <c r="B1349" t="s">
        <v>192</v>
      </c>
      <c r="C1349" t="s">
        <v>114</v>
      </c>
      <c r="D1349" t="s">
        <v>610</v>
      </c>
      <c r="E1349" t="s">
        <v>3224</v>
      </c>
      <c r="F1349">
        <v>7948.01</v>
      </c>
      <c r="G1349">
        <v>11754.2</v>
      </c>
      <c r="H1349">
        <v>9346</v>
      </c>
    </row>
    <row r="1350" spans="1:8" x14ac:dyDescent="0.3">
      <c r="A1350" t="s">
        <v>721</v>
      </c>
      <c r="B1350" t="s">
        <v>192</v>
      </c>
      <c r="C1350" t="s">
        <v>379</v>
      </c>
      <c r="D1350" t="s">
        <v>3225</v>
      </c>
      <c r="E1350" t="s">
        <v>3224</v>
      </c>
      <c r="F1350">
        <v>5786.23</v>
      </c>
      <c r="G1350">
        <v>151.97999999999999</v>
      </c>
      <c r="H1350">
        <v>79.739999999999995</v>
      </c>
    </row>
    <row r="1351" spans="1:8" x14ac:dyDescent="0.3">
      <c r="A1351" t="s">
        <v>721</v>
      </c>
      <c r="B1351" t="s">
        <v>192</v>
      </c>
      <c r="C1351" t="s">
        <v>270</v>
      </c>
      <c r="D1351" t="s">
        <v>3226</v>
      </c>
      <c r="E1351" t="s">
        <v>3224</v>
      </c>
      <c r="G1351">
        <v>212.52</v>
      </c>
    </row>
    <row r="1352" spans="1:8" x14ac:dyDescent="0.3">
      <c r="A1352" t="s">
        <v>721</v>
      </c>
      <c r="B1352" t="s">
        <v>192</v>
      </c>
      <c r="C1352" t="s">
        <v>355</v>
      </c>
      <c r="D1352" t="s">
        <v>3227</v>
      </c>
      <c r="E1352" t="s">
        <v>3228</v>
      </c>
      <c r="H1352">
        <v>-750</v>
      </c>
    </row>
    <row r="1353" spans="1:8" x14ac:dyDescent="0.3">
      <c r="A1353" t="s">
        <v>721</v>
      </c>
      <c r="B1353" t="s">
        <v>192</v>
      </c>
      <c r="C1353" t="s">
        <v>356</v>
      </c>
      <c r="D1353" t="s">
        <v>3229</v>
      </c>
      <c r="E1353" t="s">
        <v>3228</v>
      </c>
      <c r="F1353">
        <v>-2164.19</v>
      </c>
      <c r="G1353">
        <v>1536.49</v>
      </c>
      <c r="H1353">
        <v>-185.71</v>
      </c>
    </row>
    <row r="1354" spans="1:8" x14ac:dyDescent="0.3">
      <c r="A1354" t="s">
        <v>721</v>
      </c>
      <c r="B1354" t="s">
        <v>192</v>
      </c>
      <c r="C1354" t="s">
        <v>271</v>
      </c>
      <c r="D1354" t="s">
        <v>3230</v>
      </c>
      <c r="E1354" t="s">
        <v>3228</v>
      </c>
      <c r="F1354">
        <v>13290.94</v>
      </c>
      <c r="G1354">
        <v>-2356.2399999999998</v>
      </c>
      <c r="H1354">
        <v>2957.88</v>
      </c>
    </row>
    <row r="1355" spans="1:8" x14ac:dyDescent="0.3">
      <c r="A1355" t="s">
        <v>721</v>
      </c>
      <c r="B1355" t="s">
        <v>192</v>
      </c>
      <c r="C1355" t="s">
        <v>352</v>
      </c>
      <c r="D1355" t="s">
        <v>3231</v>
      </c>
      <c r="E1355" t="s">
        <v>3228</v>
      </c>
      <c r="H1355">
        <v>70</v>
      </c>
    </row>
    <row r="1356" spans="1:8" x14ac:dyDescent="0.3">
      <c r="A1356" t="s">
        <v>721</v>
      </c>
      <c r="B1356" t="s">
        <v>192</v>
      </c>
      <c r="C1356" t="s">
        <v>273</v>
      </c>
      <c r="D1356" t="s">
        <v>3232</v>
      </c>
      <c r="E1356" t="s">
        <v>3228</v>
      </c>
      <c r="F1356">
        <v>99.99</v>
      </c>
      <c r="G1356">
        <v>36.99</v>
      </c>
      <c r="H1356">
        <v>20.21</v>
      </c>
    </row>
    <row r="1357" spans="1:8" x14ac:dyDescent="0.3">
      <c r="A1357" t="s">
        <v>721</v>
      </c>
      <c r="B1357" t="s">
        <v>192</v>
      </c>
      <c r="C1357" t="s">
        <v>332</v>
      </c>
      <c r="D1357" t="s">
        <v>3233</v>
      </c>
      <c r="E1357" t="s">
        <v>3228</v>
      </c>
      <c r="G1357">
        <v>657.64</v>
      </c>
    </row>
    <row r="1358" spans="1:8" x14ac:dyDescent="0.3">
      <c r="A1358" t="s">
        <v>721</v>
      </c>
      <c r="B1358" t="s">
        <v>192</v>
      </c>
      <c r="C1358" t="s">
        <v>333</v>
      </c>
      <c r="D1358" t="s">
        <v>3234</v>
      </c>
      <c r="E1358" t="s">
        <v>3228</v>
      </c>
      <c r="F1358">
        <v>13.36</v>
      </c>
      <c r="G1358">
        <v>22.95</v>
      </c>
    </row>
    <row r="1359" spans="1:8" x14ac:dyDescent="0.3">
      <c r="A1359" t="s">
        <v>721</v>
      </c>
      <c r="B1359" t="s">
        <v>192</v>
      </c>
      <c r="C1359" t="s">
        <v>275</v>
      </c>
      <c r="D1359" t="s">
        <v>3235</v>
      </c>
      <c r="E1359" t="s">
        <v>3228</v>
      </c>
      <c r="F1359">
        <v>82.49</v>
      </c>
      <c r="G1359">
        <v>84.93</v>
      </c>
      <c r="H1359">
        <v>49.24</v>
      </c>
    </row>
    <row r="1360" spans="1:8" x14ac:dyDescent="0.3">
      <c r="A1360" t="s">
        <v>721</v>
      </c>
      <c r="B1360" t="s">
        <v>192</v>
      </c>
      <c r="C1360" t="s">
        <v>276</v>
      </c>
      <c r="D1360" t="s">
        <v>3236</v>
      </c>
      <c r="E1360" t="s">
        <v>3228</v>
      </c>
      <c r="G1360">
        <v>1846.99</v>
      </c>
    </row>
    <row r="1361" spans="1:8" x14ac:dyDescent="0.3">
      <c r="A1361" t="s">
        <v>721</v>
      </c>
      <c r="B1361" t="s">
        <v>192</v>
      </c>
      <c r="C1361" t="s">
        <v>277</v>
      </c>
      <c r="D1361" t="s">
        <v>3237</v>
      </c>
      <c r="E1361" t="s">
        <v>3228</v>
      </c>
      <c r="F1361">
        <v>0</v>
      </c>
      <c r="G1361">
        <v>0</v>
      </c>
      <c r="H1361">
        <v>0</v>
      </c>
    </row>
    <row r="1362" spans="1:8" x14ac:dyDescent="0.3">
      <c r="A1362" t="s">
        <v>721</v>
      </c>
      <c r="B1362" t="s">
        <v>192</v>
      </c>
      <c r="C1362" t="s">
        <v>302</v>
      </c>
      <c r="D1362" t="s">
        <v>3238</v>
      </c>
      <c r="E1362" t="s">
        <v>3228</v>
      </c>
      <c r="F1362">
        <v>104.96</v>
      </c>
    </row>
    <row r="1363" spans="1:8" x14ac:dyDescent="0.3">
      <c r="A1363" t="s">
        <v>721</v>
      </c>
      <c r="B1363" t="s">
        <v>192</v>
      </c>
      <c r="C1363" t="s">
        <v>364</v>
      </c>
      <c r="D1363" t="s">
        <v>3239</v>
      </c>
      <c r="E1363" t="s">
        <v>3228</v>
      </c>
      <c r="F1363">
        <v>16.2</v>
      </c>
      <c r="H1363">
        <v>55.48</v>
      </c>
    </row>
    <row r="1364" spans="1:8" x14ac:dyDescent="0.3">
      <c r="A1364" t="s">
        <v>721</v>
      </c>
      <c r="B1364" t="s">
        <v>192</v>
      </c>
      <c r="C1364" t="s">
        <v>360</v>
      </c>
      <c r="D1364" t="s">
        <v>3240</v>
      </c>
      <c r="E1364" t="s">
        <v>3228</v>
      </c>
      <c r="F1364">
        <v>1083.8599999999999</v>
      </c>
      <c r="G1364">
        <v>446.2</v>
      </c>
      <c r="H1364">
        <v>525.22</v>
      </c>
    </row>
    <row r="1365" spans="1:8" x14ac:dyDescent="0.3">
      <c r="A1365" t="s">
        <v>721</v>
      </c>
      <c r="B1365" t="s">
        <v>192</v>
      </c>
      <c r="C1365" t="s">
        <v>16</v>
      </c>
      <c r="D1365" t="s">
        <v>611</v>
      </c>
      <c r="E1365" t="s">
        <v>3228</v>
      </c>
      <c r="F1365">
        <v>0</v>
      </c>
      <c r="G1365">
        <v>0</v>
      </c>
      <c r="H1365">
        <v>0</v>
      </c>
    </row>
    <row r="1366" spans="1:8" x14ac:dyDescent="0.3">
      <c r="A1366" t="s">
        <v>721</v>
      </c>
      <c r="B1366" t="s">
        <v>192</v>
      </c>
      <c r="C1366" t="s">
        <v>222</v>
      </c>
      <c r="D1366" t="s">
        <v>3241</v>
      </c>
      <c r="E1366" t="s">
        <v>3242</v>
      </c>
      <c r="F1366">
        <v>167.05</v>
      </c>
      <c r="G1366">
        <v>76.97</v>
      </c>
      <c r="H1366">
        <v>77.55</v>
      </c>
    </row>
    <row r="1367" spans="1:8" x14ac:dyDescent="0.3">
      <c r="A1367" t="s">
        <v>721</v>
      </c>
      <c r="B1367" t="s">
        <v>192</v>
      </c>
      <c r="C1367" t="s">
        <v>365</v>
      </c>
      <c r="D1367" t="s">
        <v>3243</v>
      </c>
      <c r="E1367" t="s">
        <v>3242</v>
      </c>
      <c r="F1367">
        <v>49.46</v>
      </c>
    </row>
    <row r="1368" spans="1:8" x14ac:dyDescent="0.3">
      <c r="A1368" t="s">
        <v>721</v>
      </c>
      <c r="B1368" t="s">
        <v>192</v>
      </c>
      <c r="C1368" t="s">
        <v>313</v>
      </c>
      <c r="D1368" t="s">
        <v>3244</v>
      </c>
      <c r="E1368" t="s">
        <v>3242</v>
      </c>
      <c r="F1368">
        <v>2743.88</v>
      </c>
      <c r="G1368">
        <v>1382.06</v>
      </c>
      <c r="H1368">
        <v>460.15</v>
      </c>
    </row>
    <row r="1369" spans="1:8" x14ac:dyDescent="0.3">
      <c r="A1369" t="s">
        <v>721</v>
      </c>
      <c r="B1369" t="s">
        <v>192</v>
      </c>
      <c r="C1369" t="s">
        <v>18</v>
      </c>
      <c r="D1369" t="s">
        <v>612</v>
      </c>
      <c r="E1369" t="s">
        <v>3242</v>
      </c>
      <c r="F1369">
        <v>0</v>
      </c>
      <c r="G1369">
        <v>0</v>
      </c>
      <c r="H1369">
        <v>0</v>
      </c>
    </row>
    <row r="1370" spans="1:8" x14ac:dyDescent="0.3">
      <c r="A1370" t="s">
        <v>721</v>
      </c>
      <c r="B1370" t="s">
        <v>192</v>
      </c>
      <c r="C1370" t="s">
        <v>54</v>
      </c>
      <c r="D1370" t="s">
        <v>3245</v>
      </c>
      <c r="E1370" t="s">
        <v>3242</v>
      </c>
      <c r="F1370">
        <v>600</v>
      </c>
      <c r="G1370">
        <v>396</v>
      </c>
      <c r="H1370">
        <v>363</v>
      </c>
    </row>
    <row r="1371" spans="1:8" x14ac:dyDescent="0.3">
      <c r="A1371" t="s">
        <v>721</v>
      </c>
      <c r="B1371" t="s">
        <v>192</v>
      </c>
      <c r="C1371" t="s">
        <v>337</v>
      </c>
      <c r="D1371" t="s">
        <v>3246</v>
      </c>
      <c r="E1371" t="s">
        <v>3242</v>
      </c>
      <c r="F1371">
        <v>6.46</v>
      </c>
    </row>
    <row r="1372" spans="1:8" x14ac:dyDescent="0.3">
      <c r="A1372" t="s">
        <v>721</v>
      </c>
      <c r="B1372" t="s">
        <v>192</v>
      </c>
      <c r="C1372" t="s">
        <v>281</v>
      </c>
      <c r="D1372" t="s">
        <v>3247</v>
      </c>
      <c r="E1372" t="s">
        <v>3248</v>
      </c>
      <c r="F1372">
        <v>571.09</v>
      </c>
      <c r="G1372">
        <v>1033.5899999999999</v>
      </c>
    </row>
    <row r="1373" spans="1:8" x14ac:dyDescent="0.3">
      <c r="A1373" t="s">
        <v>721</v>
      </c>
      <c r="B1373" t="s">
        <v>192</v>
      </c>
      <c r="C1373" t="s">
        <v>282</v>
      </c>
      <c r="D1373" t="s">
        <v>3249</v>
      </c>
      <c r="E1373" t="s">
        <v>3248</v>
      </c>
      <c r="F1373">
        <v>2994.4</v>
      </c>
      <c r="G1373">
        <v>2557.36</v>
      </c>
      <c r="H1373">
        <v>2019.97</v>
      </c>
    </row>
    <row r="1374" spans="1:8" x14ac:dyDescent="0.3">
      <c r="A1374" t="s">
        <v>721</v>
      </c>
      <c r="B1374" t="s">
        <v>192</v>
      </c>
      <c r="C1374" t="s">
        <v>283</v>
      </c>
      <c r="D1374" t="s">
        <v>3250</v>
      </c>
      <c r="E1374" t="s">
        <v>3248</v>
      </c>
      <c r="F1374">
        <v>69</v>
      </c>
      <c r="G1374">
        <v>352</v>
      </c>
      <c r="H1374">
        <v>143</v>
      </c>
    </row>
    <row r="1375" spans="1:8" x14ac:dyDescent="0.3">
      <c r="A1375" t="s">
        <v>721</v>
      </c>
      <c r="B1375" t="s">
        <v>192</v>
      </c>
      <c r="C1375" t="s">
        <v>284</v>
      </c>
      <c r="D1375" t="s">
        <v>3251</v>
      </c>
      <c r="E1375" t="s">
        <v>3248</v>
      </c>
      <c r="F1375">
        <v>100.73</v>
      </c>
      <c r="G1375">
        <v>108</v>
      </c>
      <c r="H1375">
        <v>56</v>
      </c>
    </row>
    <row r="1376" spans="1:8" x14ac:dyDescent="0.3">
      <c r="A1376" t="s">
        <v>721</v>
      </c>
      <c r="B1376" t="s">
        <v>192</v>
      </c>
      <c r="C1376" t="s">
        <v>359</v>
      </c>
      <c r="D1376" t="s">
        <v>3252</v>
      </c>
      <c r="E1376" t="s">
        <v>3248</v>
      </c>
      <c r="G1376">
        <v>486.03</v>
      </c>
      <c r="H1376">
        <v>329.38</v>
      </c>
    </row>
    <row r="1377" spans="1:8" x14ac:dyDescent="0.3">
      <c r="A1377" t="s">
        <v>721</v>
      </c>
      <c r="B1377" t="s">
        <v>192</v>
      </c>
      <c r="C1377" t="s">
        <v>285</v>
      </c>
      <c r="D1377" t="s">
        <v>3253</v>
      </c>
      <c r="E1377" t="s">
        <v>3248</v>
      </c>
      <c r="F1377">
        <v>398.86</v>
      </c>
      <c r="G1377">
        <v>1628.38</v>
      </c>
    </row>
    <row r="1378" spans="1:8" x14ac:dyDescent="0.3">
      <c r="A1378" t="s">
        <v>721</v>
      </c>
      <c r="B1378" t="s">
        <v>192</v>
      </c>
      <c r="C1378" t="s">
        <v>286</v>
      </c>
      <c r="D1378" t="s">
        <v>3254</v>
      </c>
      <c r="E1378" t="s">
        <v>3248</v>
      </c>
      <c r="F1378">
        <v>-850</v>
      </c>
      <c r="G1378">
        <v>-557.98</v>
      </c>
      <c r="H1378">
        <v>336.6</v>
      </c>
    </row>
    <row r="1379" spans="1:8" x14ac:dyDescent="0.3">
      <c r="A1379" t="s">
        <v>721</v>
      </c>
      <c r="B1379" t="s">
        <v>192</v>
      </c>
      <c r="C1379" t="s">
        <v>287</v>
      </c>
      <c r="D1379" t="s">
        <v>3255</v>
      </c>
      <c r="E1379" t="s">
        <v>3248</v>
      </c>
      <c r="F1379">
        <v>139</v>
      </c>
      <c r="G1379">
        <v>2077.4</v>
      </c>
      <c r="H1379">
        <v>856</v>
      </c>
    </row>
    <row r="1380" spans="1:8" x14ac:dyDescent="0.3">
      <c r="A1380" t="s">
        <v>721</v>
      </c>
      <c r="B1380" t="s">
        <v>192</v>
      </c>
      <c r="C1380" t="s">
        <v>288</v>
      </c>
      <c r="D1380" t="s">
        <v>3256</v>
      </c>
      <c r="E1380" t="s">
        <v>3248</v>
      </c>
      <c r="G1380">
        <v>151</v>
      </c>
    </row>
    <row r="1381" spans="1:8" x14ac:dyDescent="0.3">
      <c r="A1381" t="s">
        <v>721</v>
      </c>
      <c r="B1381" t="s">
        <v>192</v>
      </c>
      <c r="C1381" t="s">
        <v>289</v>
      </c>
      <c r="D1381" t="s">
        <v>3257</v>
      </c>
      <c r="E1381" t="s">
        <v>3248</v>
      </c>
      <c r="F1381">
        <v>461.32</v>
      </c>
      <c r="G1381">
        <v>1519.29</v>
      </c>
      <c r="H1381">
        <v>1025.6600000000001</v>
      </c>
    </row>
    <row r="1382" spans="1:8" x14ac:dyDescent="0.3">
      <c r="A1382" t="s">
        <v>721</v>
      </c>
      <c r="B1382" t="s">
        <v>192</v>
      </c>
      <c r="C1382" t="s">
        <v>321</v>
      </c>
      <c r="D1382" t="s">
        <v>3258</v>
      </c>
      <c r="E1382" t="s">
        <v>3248</v>
      </c>
      <c r="F1382">
        <v>2328.88</v>
      </c>
      <c r="G1382">
        <v>1438.27</v>
      </c>
      <c r="H1382">
        <v>2315.5299999999997</v>
      </c>
    </row>
    <row r="1383" spans="1:8" x14ac:dyDescent="0.3">
      <c r="A1383" t="s">
        <v>721</v>
      </c>
      <c r="B1383" t="s">
        <v>192</v>
      </c>
      <c r="C1383" t="s">
        <v>375</v>
      </c>
      <c r="D1383" t="s">
        <v>3259</v>
      </c>
      <c r="E1383" t="s">
        <v>3248</v>
      </c>
      <c r="G1383">
        <v>3533.12</v>
      </c>
      <c r="H1383">
        <v>2486.67</v>
      </c>
    </row>
    <row r="1384" spans="1:8" x14ac:dyDescent="0.3">
      <c r="A1384" t="s">
        <v>721</v>
      </c>
      <c r="B1384" t="s">
        <v>192</v>
      </c>
      <c r="C1384" t="s">
        <v>376</v>
      </c>
      <c r="D1384" t="s">
        <v>3260</v>
      </c>
      <c r="E1384" t="s">
        <v>3248</v>
      </c>
      <c r="G1384">
        <v>15744.81</v>
      </c>
      <c r="H1384">
        <v>21993.66</v>
      </c>
    </row>
    <row r="1385" spans="1:8" x14ac:dyDescent="0.3">
      <c r="A1385" t="s">
        <v>721</v>
      </c>
      <c r="B1385" t="s">
        <v>192</v>
      </c>
      <c r="C1385" t="s">
        <v>291</v>
      </c>
      <c r="D1385" t="s">
        <v>3261</v>
      </c>
      <c r="E1385" t="s">
        <v>3248</v>
      </c>
      <c r="G1385">
        <v>-6642.45</v>
      </c>
      <c r="H1385">
        <v>11505.46</v>
      </c>
    </row>
    <row r="1386" spans="1:8" x14ac:dyDescent="0.3">
      <c r="A1386" t="s">
        <v>721</v>
      </c>
      <c r="B1386" t="s">
        <v>192</v>
      </c>
      <c r="C1386" t="s">
        <v>383</v>
      </c>
      <c r="D1386" t="s">
        <v>3262</v>
      </c>
      <c r="E1386" t="s">
        <v>3248</v>
      </c>
      <c r="G1386">
        <v>2074.89</v>
      </c>
      <c r="H1386">
        <v>10460.25</v>
      </c>
    </row>
    <row r="1387" spans="1:8" x14ac:dyDescent="0.3">
      <c r="A1387" t="s">
        <v>721</v>
      </c>
      <c r="B1387" t="s">
        <v>192</v>
      </c>
      <c r="C1387" t="s">
        <v>293</v>
      </c>
      <c r="D1387" t="s">
        <v>3263</v>
      </c>
      <c r="E1387" t="s">
        <v>3248</v>
      </c>
      <c r="F1387">
        <v>0.84999999999999787</v>
      </c>
      <c r="G1387">
        <v>4633.3500000000004</v>
      </c>
      <c r="H1387">
        <v>4722.7299999999996</v>
      </c>
    </row>
    <row r="1388" spans="1:8" x14ac:dyDescent="0.3">
      <c r="A1388" t="s">
        <v>721</v>
      </c>
      <c r="B1388" t="s">
        <v>192</v>
      </c>
      <c r="C1388" t="s">
        <v>294</v>
      </c>
      <c r="D1388" t="s">
        <v>3264</v>
      </c>
      <c r="E1388" t="s">
        <v>3248</v>
      </c>
      <c r="F1388">
        <v>825.55</v>
      </c>
      <c r="G1388">
        <v>900</v>
      </c>
    </row>
    <row r="1389" spans="1:8" x14ac:dyDescent="0.3">
      <c r="A1389" t="s">
        <v>721</v>
      </c>
      <c r="B1389" t="s">
        <v>192</v>
      </c>
      <c r="C1389" t="s">
        <v>20</v>
      </c>
      <c r="D1389" t="s">
        <v>613</v>
      </c>
      <c r="E1389" t="s">
        <v>3248</v>
      </c>
      <c r="F1389">
        <v>0</v>
      </c>
      <c r="G1389">
        <v>0</v>
      </c>
      <c r="H1389">
        <v>0</v>
      </c>
    </row>
    <row r="1390" spans="1:8" x14ac:dyDescent="0.3">
      <c r="A1390" t="s">
        <v>721</v>
      </c>
      <c r="B1390" t="s">
        <v>192</v>
      </c>
      <c r="C1390" t="s">
        <v>346</v>
      </c>
      <c r="D1390" t="s">
        <v>3265</v>
      </c>
      <c r="E1390" t="s">
        <v>3266</v>
      </c>
      <c r="H1390">
        <v>366.09</v>
      </c>
    </row>
    <row r="1391" spans="1:8" x14ac:dyDescent="0.3">
      <c r="A1391" t="s">
        <v>721</v>
      </c>
      <c r="B1391" t="s">
        <v>192</v>
      </c>
      <c r="C1391" t="s">
        <v>158</v>
      </c>
      <c r="D1391" t="s">
        <v>3267</v>
      </c>
      <c r="E1391" t="s">
        <v>3268</v>
      </c>
      <c r="G1391">
        <v>600</v>
      </c>
      <c r="H1391">
        <v>135</v>
      </c>
    </row>
    <row r="1392" spans="1:8" x14ac:dyDescent="0.3">
      <c r="A1392" t="s">
        <v>721</v>
      </c>
      <c r="B1392" t="s">
        <v>192</v>
      </c>
      <c r="C1392" t="s">
        <v>295</v>
      </c>
      <c r="D1392" t="s">
        <v>3269</v>
      </c>
      <c r="E1392" t="s">
        <v>3268</v>
      </c>
      <c r="F1392">
        <v>227.49</v>
      </c>
      <c r="G1392">
        <v>2862.49</v>
      </c>
      <c r="H1392">
        <v>2423.9899999999998</v>
      </c>
    </row>
    <row r="1393" spans="1:8" x14ac:dyDescent="0.3">
      <c r="A1393" t="s">
        <v>721</v>
      </c>
      <c r="B1393" t="s">
        <v>192</v>
      </c>
      <c r="C1393" t="s">
        <v>296</v>
      </c>
      <c r="D1393" t="s">
        <v>3270</v>
      </c>
      <c r="E1393" t="s">
        <v>3268</v>
      </c>
      <c r="H1393">
        <v>65</v>
      </c>
    </row>
    <row r="1394" spans="1:8" x14ac:dyDescent="0.3">
      <c r="A1394" t="s">
        <v>721</v>
      </c>
      <c r="B1394" t="s">
        <v>192</v>
      </c>
      <c r="C1394" t="s">
        <v>385</v>
      </c>
      <c r="D1394" t="s">
        <v>3271</v>
      </c>
      <c r="E1394" t="s">
        <v>3268</v>
      </c>
      <c r="F1394">
        <v>0</v>
      </c>
      <c r="G1394">
        <v>1190</v>
      </c>
      <c r="H1394">
        <v>3060</v>
      </c>
    </row>
    <row r="1395" spans="1:8" x14ac:dyDescent="0.3">
      <c r="A1395" t="s">
        <v>721</v>
      </c>
      <c r="B1395" t="s">
        <v>192</v>
      </c>
      <c r="C1395" t="s">
        <v>24</v>
      </c>
      <c r="D1395" t="s">
        <v>3272</v>
      </c>
      <c r="E1395" t="s">
        <v>3268</v>
      </c>
      <c r="F1395">
        <v>758.3</v>
      </c>
      <c r="G1395">
        <v>2172.63</v>
      </c>
      <c r="H1395">
        <v>345</v>
      </c>
    </row>
    <row r="1396" spans="1:8" x14ac:dyDescent="0.3">
      <c r="A1396" t="s">
        <v>721</v>
      </c>
      <c r="B1396" t="s">
        <v>192</v>
      </c>
      <c r="C1396" t="s">
        <v>306</v>
      </c>
      <c r="D1396" t="s">
        <v>3273</v>
      </c>
      <c r="E1396" t="s">
        <v>3268</v>
      </c>
      <c r="F1396">
        <v>20.98</v>
      </c>
    </row>
    <row r="1397" spans="1:8" x14ac:dyDescent="0.3">
      <c r="A1397" t="s">
        <v>721</v>
      </c>
      <c r="B1397" t="s">
        <v>192</v>
      </c>
      <c r="C1397" t="s">
        <v>112</v>
      </c>
      <c r="D1397" t="s">
        <v>614</v>
      </c>
      <c r="E1397" t="s">
        <v>3268</v>
      </c>
      <c r="F1397">
        <v>13001.25</v>
      </c>
      <c r="G1397">
        <v>571.78</v>
      </c>
      <c r="H1397">
        <v>-1925</v>
      </c>
    </row>
    <row r="1398" spans="1:8" x14ac:dyDescent="0.3">
      <c r="A1398" t="s">
        <v>721</v>
      </c>
      <c r="B1398" t="s">
        <v>192</v>
      </c>
      <c r="C1398" t="s">
        <v>394</v>
      </c>
      <c r="D1398" t="s">
        <v>3274</v>
      </c>
      <c r="E1398" t="s">
        <v>3275</v>
      </c>
      <c r="H1398">
        <v>156.49</v>
      </c>
    </row>
    <row r="1399" spans="1:8" x14ac:dyDescent="0.3">
      <c r="A1399" t="s">
        <v>721</v>
      </c>
      <c r="B1399" t="s">
        <v>220</v>
      </c>
      <c r="C1399" t="s">
        <v>154</v>
      </c>
      <c r="D1399" t="s">
        <v>3285</v>
      </c>
      <c r="E1399" t="s">
        <v>3286</v>
      </c>
      <c r="H1399">
        <v>-811.38</v>
      </c>
    </row>
    <row r="1400" spans="1:8" x14ac:dyDescent="0.3">
      <c r="A1400" t="s">
        <v>721</v>
      </c>
      <c r="B1400" t="s">
        <v>220</v>
      </c>
      <c r="C1400" t="s">
        <v>377</v>
      </c>
      <c r="D1400" t="s">
        <v>3287</v>
      </c>
      <c r="E1400" t="s">
        <v>3286</v>
      </c>
      <c r="G1400">
        <v>81.7</v>
      </c>
    </row>
    <row r="1401" spans="1:8" x14ac:dyDescent="0.3">
      <c r="A1401" t="s">
        <v>721</v>
      </c>
      <c r="B1401" t="s">
        <v>220</v>
      </c>
      <c r="C1401" t="s">
        <v>114</v>
      </c>
      <c r="D1401" t="s">
        <v>651</v>
      </c>
      <c r="E1401" t="s">
        <v>3286</v>
      </c>
      <c r="F1401">
        <v>4640</v>
      </c>
      <c r="G1401">
        <v>4533.5</v>
      </c>
      <c r="H1401">
        <v>5218</v>
      </c>
    </row>
    <row r="1402" spans="1:8" x14ac:dyDescent="0.3">
      <c r="A1402" t="s">
        <v>721</v>
      </c>
      <c r="B1402" t="s">
        <v>220</v>
      </c>
      <c r="C1402" t="s">
        <v>379</v>
      </c>
      <c r="D1402" t="s">
        <v>3288</v>
      </c>
      <c r="E1402" t="s">
        <v>3286</v>
      </c>
      <c r="G1402">
        <v>107.92</v>
      </c>
      <c r="H1402">
        <v>274.5</v>
      </c>
    </row>
    <row r="1403" spans="1:8" x14ac:dyDescent="0.3">
      <c r="A1403" t="s">
        <v>721</v>
      </c>
      <c r="B1403" t="s">
        <v>220</v>
      </c>
      <c r="C1403" t="s">
        <v>270</v>
      </c>
      <c r="D1403" t="s">
        <v>3289</v>
      </c>
      <c r="E1403" t="s">
        <v>3286</v>
      </c>
      <c r="H1403">
        <v>99.04</v>
      </c>
    </row>
    <row r="1404" spans="1:8" x14ac:dyDescent="0.3">
      <c r="A1404" t="s">
        <v>721</v>
      </c>
      <c r="B1404" t="s">
        <v>220</v>
      </c>
      <c r="C1404" t="s">
        <v>356</v>
      </c>
      <c r="D1404" t="s">
        <v>3290</v>
      </c>
      <c r="E1404" t="s">
        <v>3291</v>
      </c>
      <c r="G1404">
        <v>614.11</v>
      </c>
      <c r="H1404">
        <v>-4168.3599999999997</v>
      </c>
    </row>
    <row r="1405" spans="1:8" x14ac:dyDescent="0.3">
      <c r="A1405" t="s">
        <v>721</v>
      </c>
      <c r="B1405" t="s">
        <v>220</v>
      </c>
      <c r="C1405" t="s">
        <v>271</v>
      </c>
      <c r="D1405" t="s">
        <v>3292</v>
      </c>
      <c r="E1405" t="s">
        <v>3291</v>
      </c>
      <c r="F1405">
        <v>3882.25</v>
      </c>
      <c r="G1405">
        <v>1032.25</v>
      </c>
      <c r="H1405">
        <v>3775.26</v>
      </c>
    </row>
    <row r="1406" spans="1:8" x14ac:dyDescent="0.3">
      <c r="A1406" t="s">
        <v>721</v>
      </c>
      <c r="B1406" t="s">
        <v>220</v>
      </c>
      <c r="C1406" t="s">
        <v>272</v>
      </c>
      <c r="D1406" t="s">
        <v>3293</v>
      </c>
      <c r="E1406" t="s">
        <v>3291</v>
      </c>
      <c r="G1406">
        <v>3997.31</v>
      </c>
      <c r="H1406">
        <v>219.98</v>
      </c>
    </row>
    <row r="1407" spans="1:8" x14ac:dyDescent="0.3">
      <c r="A1407" t="s">
        <v>721</v>
      </c>
      <c r="B1407" t="s">
        <v>220</v>
      </c>
      <c r="C1407" t="s">
        <v>352</v>
      </c>
      <c r="D1407" t="s">
        <v>3294</v>
      </c>
      <c r="E1407" t="s">
        <v>3291</v>
      </c>
      <c r="G1407">
        <v>88.86</v>
      </c>
    </row>
    <row r="1408" spans="1:8" x14ac:dyDescent="0.3">
      <c r="A1408" t="s">
        <v>721</v>
      </c>
      <c r="B1408" t="s">
        <v>220</v>
      </c>
      <c r="C1408" t="s">
        <v>273</v>
      </c>
      <c r="D1408" t="s">
        <v>3295</v>
      </c>
      <c r="E1408" t="s">
        <v>3291</v>
      </c>
      <c r="F1408">
        <v>99.99</v>
      </c>
      <c r="G1408">
        <v>170</v>
      </c>
    </row>
    <row r="1409" spans="1:8" x14ac:dyDescent="0.3">
      <c r="A1409" t="s">
        <v>721</v>
      </c>
      <c r="B1409" t="s">
        <v>220</v>
      </c>
      <c r="C1409" t="s">
        <v>332</v>
      </c>
      <c r="D1409" t="s">
        <v>3296</v>
      </c>
      <c r="E1409" t="s">
        <v>3291</v>
      </c>
      <c r="F1409">
        <v>17.05</v>
      </c>
      <c r="G1409">
        <v>465.12</v>
      </c>
      <c r="H1409">
        <v>268.76</v>
      </c>
    </row>
    <row r="1410" spans="1:8" x14ac:dyDescent="0.3">
      <c r="A1410" t="s">
        <v>721</v>
      </c>
      <c r="B1410" t="s">
        <v>220</v>
      </c>
      <c r="C1410" t="s">
        <v>275</v>
      </c>
      <c r="D1410" t="s">
        <v>3297</v>
      </c>
      <c r="E1410" t="s">
        <v>3291</v>
      </c>
      <c r="F1410">
        <v>78.989999999999995</v>
      </c>
      <c r="G1410">
        <v>83.6</v>
      </c>
    </row>
    <row r="1411" spans="1:8" x14ac:dyDescent="0.3">
      <c r="A1411" t="s">
        <v>721</v>
      </c>
      <c r="B1411" t="s">
        <v>220</v>
      </c>
      <c r="C1411" t="s">
        <v>335</v>
      </c>
      <c r="D1411" t="s">
        <v>3298</v>
      </c>
      <c r="E1411" t="s">
        <v>3291</v>
      </c>
      <c r="F1411">
        <v>54.04</v>
      </c>
      <c r="G1411">
        <v>969.86</v>
      </c>
      <c r="H1411">
        <v>893.24</v>
      </c>
    </row>
    <row r="1412" spans="1:8" x14ac:dyDescent="0.3">
      <c r="A1412" t="s">
        <v>721</v>
      </c>
      <c r="B1412" t="s">
        <v>220</v>
      </c>
      <c r="C1412" t="s">
        <v>277</v>
      </c>
      <c r="D1412" t="s">
        <v>3299</v>
      </c>
      <c r="E1412" t="s">
        <v>3291</v>
      </c>
      <c r="F1412">
        <v>0</v>
      </c>
      <c r="G1412">
        <v>0</v>
      </c>
      <c r="H1412">
        <v>0</v>
      </c>
    </row>
    <row r="1413" spans="1:8" x14ac:dyDescent="0.3">
      <c r="A1413" t="s">
        <v>721</v>
      </c>
      <c r="B1413" t="s">
        <v>220</v>
      </c>
      <c r="C1413" t="s">
        <v>302</v>
      </c>
      <c r="D1413" t="s">
        <v>3300</v>
      </c>
      <c r="E1413" t="s">
        <v>3291</v>
      </c>
      <c r="G1413">
        <v>64.89</v>
      </c>
    </row>
    <row r="1414" spans="1:8" x14ac:dyDescent="0.3">
      <c r="A1414" t="s">
        <v>721</v>
      </c>
      <c r="B1414" t="s">
        <v>220</v>
      </c>
      <c r="C1414" t="s">
        <v>364</v>
      </c>
      <c r="D1414" t="s">
        <v>3301</v>
      </c>
      <c r="E1414" t="s">
        <v>3291</v>
      </c>
      <c r="G1414">
        <v>22.9</v>
      </c>
    </row>
    <row r="1415" spans="1:8" x14ac:dyDescent="0.3">
      <c r="A1415" t="s">
        <v>721</v>
      </c>
      <c r="B1415" t="s">
        <v>220</v>
      </c>
      <c r="C1415" t="s">
        <v>360</v>
      </c>
      <c r="D1415" t="s">
        <v>3302</v>
      </c>
      <c r="E1415" t="s">
        <v>3291</v>
      </c>
      <c r="F1415">
        <v>133.78</v>
      </c>
      <c r="G1415">
        <v>51.8</v>
      </c>
      <c r="H1415">
        <v>129.49</v>
      </c>
    </row>
    <row r="1416" spans="1:8" x14ac:dyDescent="0.3">
      <c r="A1416" t="s">
        <v>721</v>
      </c>
      <c r="B1416" t="s">
        <v>220</v>
      </c>
      <c r="C1416" t="s">
        <v>16</v>
      </c>
      <c r="D1416" t="s">
        <v>652</v>
      </c>
      <c r="E1416" t="s">
        <v>3291</v>
      </c>
      <c r="F1416">
        <v>0</v>
      </c>
      <c r="G1416">
        <v>0</v>
      </c>
      <c r="H1416">
        <v>0</v>
      </c>
    </row>
    <row r="1417" spans="1:8" x14ac:dyDescent="0.3">
      <c r="A1417" t="s">
        <v>721</v>
      </c>
      <c r="B1417" t="s">
        <v>220</v>
      </c>
      <c r="C1417" t="s">
        <v>222</v>
      </c>
      <c r="D1417" t="s">
        <v>653</v>
      </c>
      <c r="E1417" t="s">
        <v>3303</v>
      </c>
      <c r="F1417">
        <v>0</v>
      </c>
      <c r="G1417">
        <v>25.53</v>
      </c>
      <c r="H1417">
        <v>23.4</v>
      </c>
    </row>
    <row r="1418" spans="1:8" x14ac:dyDescent="0.3">
      <c r="A1418" t="s">
        <v>721</v>
      </c>
      <c r="B1418" t="s">
        <v>220</v>
      </c>
      <c r="C1418" t="s">
        <v>365</v>
      </c>
      <c r="D1418" t="s">
        <v>3304</v>
      </c>
      <c r="E1418" t="s">
        <v>3303</v>
      </c>
      <c r="F1418">
        <v>149.22999999999999</v>
      </c>
      <c r="H1418">
        <v>23.53</v>
      </c>
    </row>
    <row r="1419" spans="1:8" x14ac:dyDescent="0.3">
      <c r="A1419" t="s">
        <v>721</v>
      </c>
      <c r="B1419" t="s">
        <v>220</v>
      </c>
      <c r="C1419" t="s">
        <v>313</v>
      </c>
      <c r="D1419" t="s">
        <v>3305</v>
      </c>
      <c r="E1419" t="s">
        <v>3303</v>
      </c>
      <c r="G1419">
        <v>389.26</v>
      </c>
      <c r="H1419">
        <v>-364.66</v>
      </c>
    </row>
    <row r="1420" spans="1:8" x14ac:dyDescent="0.3">
      <c r="A1420" t="s">
        <v>721</v>
      </c>
      <c r="B1420" t="s">
        <v>220</v>
      </c>
      <c r="C1420" t="s">
        <v>54</v>
      </c>
      <c r="D1420" t="s">
        <v>3306</v>
      </c>
      <c r="E1420" t="s">
        <v>3303</v>
      </c>
      <c r="G1420">
        <v>396</v>
      </c>
      <c r="H1420">
        <v>363</v>
      </c>
    </row>
    <row r="1421" spans="1:8" x14ac:dyDescent="0.3">
      <c r="A1421" t="s">
        <v>721</v>
      </c>
      <c r="B1421" t="s">
        <v>220</v>
      </c>
      <c r="C1421" t="s">
        <v>282</v>
      </c>
      <c r="D1421" t="s">
        <v>3307</v>
      </c>
      <c r="E1421" t="s">
        <v>3308</v>
      </c>
      <c r="F1421">
        <v>3639.9</v>
      </c>
      <c r="G1421">
        <v>1680.96</v>
      </c>
      <c r="H1421">
        <v>910.96</v>
      </c>
    </row>
    <row r="1422" spans="1:8" x14ac:dyDescent="0.3">
      <c r="A1422" t="s">
        <v>721</v>
      </c>
      <c r="B1422" t="s">
        <v>220</v>
      </c>
      <c r="C1422" t="s">
        <v>287</v>
      </c>
      <c r="D1422" t="s">
        <v>3309</v>
      </c>
      <c r="E1422" t="s">
        <v>3308</v>
      </c>
      <c r="G1422">
        <v>0</v>
      </c>
    </row>
    <row r="1423" spans="1:8" x14ac:dyDescent="0.3">
      <c r="A1423" t="s">
        <v>721</v>
      </c>
      <c r="B1423" t="s">
        <v>220</v>
      </c>
      <c r="C1423" t="s">
        <v>376</v>
      </c>
      <c r="D1423" t="s">
        <v>3310</v>
      </c>
      <c r="E1423" t="s">
        <v>3308</v>
      </c>
      <c r="G1423">
        <v>8136.99</v>
      </c>
      <c r="H1423">
        <v>700.24</v>
      </c>
    </row>
    <row r="1424" spans="1:8" x14ac:dyDescent="0.3">
      <c r="A1424" t="s">
        <v>721</v>
      </c>
      <c r="B1424" t="s">
        <v>220</v>
      </c>
      <c r="C1424" t="s">
        <v>291</v>
      </c>
      <c r="D1424" t="s">
        <v>3311</v>
      </c>
      <c r="E1424" t="s">
        <v>3308</v>
      </c>
      <c r="G1424">
        <v>13223.97</v>
      </c>
      <c r="H1424">
        <v>8400</v>
      </c>
    </row>
    <row r="1425" spans="1:8" x14ac:dyDescent="0.3">
      <c r="A1425" t="s">
        <v>721</v>
      </c>
      <c r="B1425" t="s">
        <v>220</v>
      </c>
      <c r="C1425" t="s">
        <v>383</v>
      </c>
      <c r="D1425" t="s">
        <v>3312</v>
      </c>
      <c r="E1425" t="s">
        <v>3308</v>
      </c>
      <c r="G1425">
        <v>178.35</v>
      </c>
    </row>
    <row r="1426" spans="1:8" x14ac:dyDescent="0.3">
      <c r="A1426" t="s">
        <v>721</v>
      </c>
      <c r="B1426" t="s">
        <v>220</v>
      </c>
      <c r="C1426" t="s">
        <v>293</v>
      </c>
      <c r="D1426" t="s">
        <v>3313</v>
      </c>
      <c r="E1426" t="s">
        <v>3308</v>
      </c>
      <c r="F1426">
        <v>285.8</v>
      </c>
      <c r="G1426">
        <v>1978.61</v>
      </c>
      <c r="H1426">
        <v>6519.98</v>
      </c>
    </row>
    <row r="1427" spans="1:8" x14ac:dyDescent="0.3">
      <c r="A1427" t="s">
        <v>721</v>
      </c>
      <c r="B1427" t="s">
        <v>220</v>
      </c>
      <c r="C1427" t="s">
        <v>294</v>
      </c>
      <c r="D1427" t="s">
        <v>3314</v>
      </c>
      <c r="E1427" t="s">
        <v>3308</v>
      </c>
      <c r="F1427">
        <v>258.19</v>
      </c>
    </row>
    <row r="1428" spans="1:8" x14ac:dyDescent="0.3">
      <c r="A1428" t="s">
        <v>721</v>
      </c>
      <c r="B1428" t="s">
        <v>220</v>
      </c>
      <c r="C1428" t="s">
        <v>20</v>
      </c>
      <c r="D1428" t="s">
        <v>654</v>
      </c>
      <c r="E1428" t="s">
        <v>3308</v>
      </c>
      <c r="F1428">
        <v>0</v>
      </c>
      <c r="G1428">
        <v>0</v>
      </c>
      <c r="H1428">
        <v>0</v>
      </c>
    </row>
    <row r="1429" spans="1:8" x14ac:dyDescent="0.3">
      <c r="A1429" t="s">
        <v>721</v>
      </c>
      <c r="B1429" t="s">
        <v>220</v>
      </c>
      <c r="C1429" t="s">
        <v>299</v>
      </c>
      <c r="D1429" t="s">
        <v>3315</v>
      </c>
      <c r="E1429" t="s">
        <v>3316</v>
      </c>
      <c r="H1429">
        <v>826.02</v>
      </c>
    </row>
    <row r="1430" spans="1:8" x14ac:dyDescent="0.3">
      <c r="A1430" t="s">
        <v>721</v>
      </c>
      <c r="B1430" t="s">
        <v>220</v>
      </c>
      <c r="C1430" t="s">
        <v>158</v>
      </c>
      <c r="D1430" t="s">
        <v>3317</v>
      </c>
      <c r="E1430" t="s">
        <v>3318</v>
      </c>
      <c r="G1430">
        <v>300</v>
      </c>
      <c r="H1430">
        <v>300</v>
      </c>
    </row>
    <row r="1431" spans="1:8" x14ac:dyDescent="0.3">
      <c r="A1431" t="s">
        <v>721</v>
      </c>
      <c r="B1431" t="s">
        <v>220</v>
      </c>
      <c r="C1431" t="s">
        <v>24</v>
      </c>
      <c r="D1431" t="s">
        <v>3319</v>
      </c>
      <c r="E1431" t="s">
        <v>3318</v>
      </c>
      <c r="G1431">
        <v>234</v>
      </c>
      <c r="H1431">
        <v>456.61</v>
      </c>
    </row>
    <row r="1432" spans="1:8" x14ac:dyDescent="0.3">
      <c r="A1432" t="s">
        <v>721</v>
      </c>
      <c r="B1432" t="s">
        <v>220</v>
      </c>
      <c r="C1432" t="s">
        <v>324</v>
      </c>
      <c r="D1432" t="s">
        <v>3320</v>
      </c>
      <c r="E1432" t="s">
        <v>3318</v>
      </c>
      <c r="H1432">
        <v>50.99</v>
      </c>
    </row>
    <row r="1433" spans="1:8" x14ac:dyDescent="0.3">
      <c r="A1433" t="s">
        <v>721</v>
      </c>
      <c r="B1433" t="s">
        <v>220</v>
      </c>
      <c r="C1433" t="s">
        <v>112</v>
      </c>
      <c r="D1433" t="s">
        <v>656</v>
      </c>
      <c r="E1433" t="s">
        <v>3318</v>
      </c>
      <c r="F1433">
        <v>18687</v>
      </c>
      <c r="G1433">
        <v>3442.65</v>
      </c>
      <c r="H1433">
        <v>9525.48</v>
      </c>
    </row>
    <row r="1434" spans="1:8" x14ac:dyDescent="0.3">
      <c r="A1434" t="s">
        <v>721</v>
      </c>
      <c r="B1434" t="s">
        <v>220</v>
      </c>
      <c r="C1434" t="s">
        <v>398</v>
      </c>
      <c r="D1434" t="s">
        <v>3321</v>
      </c>
      <c r="E1434" t="s">
        <v>3318</v>
      </c>
      <c r="F1434">
        <v>0</v>
      </c>
    </row>
    <row r="1435" spans="1:8" x14ac:dyDescent="0.3">
      <c r="A1435" t="s">
        <v>721</v>
      </c>
      <c r="B1435" t="s">
        <v>220</v>
      </c>
      <c r="C1435" t="s">
        <v>394</v>
      </c>
      <c r="D1435" t="s">
        <v>3322</v>
      </c>
      <c r="E1435" t="s">
        <v>3323</v>
      </c>
      <c r="G1435">
        <v>0</v>
      </c>
    </row>
    <row r="1436" spans="1:8" x14ac:dyDescent="0.3">
      <c r="A1436" t="s">
        <v>721</v>
      </c>
      <c r="B1436" t="s">
        <v>241</v>
      </c>
      <c r="C1436" t="s">
        <v>379</v>
      </c>
      <c r="D1436" t="s">
        <v>3326</v>
      </c>
      <c r="E1436" t="s">
        <v>3327</v>
      </c>
      <c r="F1436">
        <v>40.64</v>
      </c>
      <c r="G1436">
        <v>69.77</v>
      </c>
      <c r="H1436">
        <v>26.74</v>
      </c>
    </row>
    <row r="1437" spans="1:8" x14ac:dyDescent="0.3">
      <c r="A1437" t="s">
        <v>721</v>
      </c>
      <c r="B1437" t="s">
        <v>241</v>
      </c>
      <c r="C1437" t="s">
        <v>270</v>
      </c>
      <c r="D1437" t="s">
        <v>3328</v>
      </c>
      <c r="E1437" t="s">
        <v>3327</v>
      </c>
      <c r="F1437">
        <v>36</v>
      </c>
    </row>
    <row r="1438" spans="1:8" x14ac:dyDescent="0.3">
      <c r="A1438" t="s">
        <v>721</v>
      </c>
      <c r="B1438" t="s">
        <v>241</v>
      </c>
      <c r="C1438" t="s">
        <v>355</v>
      </c>
      <c r="D1438" t="s">
        <v>3329</v>
      </c>
      <c r="E1438" t="s">
        <v>3330</v>
      </c>
      <c r="H1438">
        <v>0</v>
      </c>
    </row>
    <row r="1439" spans="1:8" x14ac:dyDescent="0.3">
      <c r="A1439" t="s">
        <v>721</v>
      </c>
      <c r="B1439" t="s">
        <v>241</v>
      </c>
      <c r="C1439" t="s">
        <v>356</v>
      </c>
      <c r="D1439" t="s">
        <v>3331</v>
      </c>
      <c r="E1439" t="s">
        <v>3330</v>
      </c>
      <c r="F1439">
        <v>1184.6500000000001</v>
      </c>
      <c r="G1439">
        <v>341.12</v>
      </c>
      <c r="H1439">
        <v>90.4</v>
      </c>
    </row>
    <row r="1440" spans="1:8" x14ac:dyDescent="0.3">
      <c r="A1440" t="s">
        <v>721</v>
      </c>
      <c r="B1440" t="s">
        <v>241</v>
      </c>
      <c r="C1440" t="s">
        <v>271</v>
      </c>
      <c r="D1440" t="s">
        <v>3332</v>
      </c>
      <c r="E1440" t="s">
        <v>3330</v>
      </c>
      <c r="F1440">
        <v>1069.08</v>
      </c>
      <c r="G1440">
        <v>531.71</v>
      </c>
      <c r="H1440">
        <v>106.87</v>
      </c>
    </row>
    <row r="1441" spans="1:8" x14ac:dyDescent="0.3">
      <c r="A1441" t="s">
        <v>721</v>
      </c>
      <c r="B1441" t="s">
        <v>241</v>
      </c>
      <c r="C1441" t="s">
        <v>272</v>
      </c>
      <c r="D1441" t="s">
        <v>3333</v>
      </c>
      <c r="E1441" t="s">
        <v>3330</v>
      </c>
      <c r="F1441">
        <v>21.46</v>
      </c>
    </row>
    <row r="1442" spans="1:8" x14ac:dyDescent="0.3">
      <c r="A1442" t="s">
        <v>721</v>
      </c>
      <c r="B1442" t="s">
        <v>241</v>
      </c>
      <c r="C1442" t="s">
        <v>352</v>
      </c>
      <c r="D1442" t="s">
        <v>3334</v>
      </c>
      <c r="E1442" t="s">
        <v>3330</v>
      </c>
      <c r="F1442">
        <v>12847.14</v>
      </c>
      <c r="G1442">
        <v>9998.33</v>
      </c>
      <c r="H1442">
        <v>15373.64</v>
      </c>
    </row>
    <row r="1443" spans="1:8" x14ac:dyDescent="0.3">
      <c r="A1443" t="s">
        <v>721</v>
      </c>
      <c r="B1443" t="s">
        <v>241</v>
      </c>
      <c r="C1443" t="s">
        <v>273</v>
      </c>
      <c r="D1443" t="s">
        <v>3335</v>
      </c>
      <c r="E1443" t="s">
        <v>3330</v>
      </c>
      <c r="F1443">
        <v>106.7</v>
      </c>
      <c r="H1443">
        <v>378.75</v>
      </c>
    </row>
    <row r="1444" spans="1:8" x14ac:dyDescent="0.3">
      <c r="A1444" t="s">
        <v>721</v>
      </c>
      <c r="B1444" t="s">
        <v>241</v>
      </c>
      <c r="C1444" t="s">
        <v>333</v>
      </c>
      <c r="D1444" t="s">
        <v>3336</v>
      </c>
      <c r="E1444" t="s">
        <v>3330</v>
      </c>
      <c r="G1444">
        <v>47.97</v>
      </c>
    </row>
    <row r="1445" spans="1:8" x14ac:dyDescent="0.3">
      <c r="A1445" t="s">
        <v>721</v>
      </c>
      <c r="B1445" t="s">
        <v>241</v>
      </c>
      <c r="C1445" t="s">
        <v>274</v>
      </c>
      <c r="D1445" t="s">
        <v>3337</v>
      </c>
      <c r="E1445" t="s">
        <v>3330</v>
      </c>
      <c r="G1445">
        <v>49.99</v>
      </c>
    </row>
    <row r="1446" spans="1:8" x14ac:dyDescent="0.3">
      <c r="A1446" t="s">
        <v>721</v>
      </c>
      <c r="B1446" t="s">
        <v>241</v>
      </c>
      <c r="C1446" t="s">
        <v>275</v>
      </c>
      <c r="D1446" t="s">
        <v>3338</v>
      </c>
      <c r="E1446" t="s">
        <v>3330</v>
      </c>
      <c r="F1446">
        <v>13.99</v>
      </c>
    </row>
    <row r="1447" spans="1:8" x14ac:dyDescent="0.3">
      <c r="A1447" t="s">
        <v>721</v>
      </c>
      <c r="B1447" t="s">
        <v>241</v>
      </c>
      <c r="C1447" t="s">
        <v>310</v>
      </c>
      <c r="D1447" t="s">
        <v>3339</v>
      </c>
      <c r="E1447" t="s">
        <v>3330</v>
      </c>
      <c r="G1447">
        <v>1094.5</v>
      </c>
    </row>
    <row r="1448" spans="1:8" x14ac:dyDescent="0.3">
      <c r="A1448" t="s">
        <v>721</v>
      </c>
      <c r="B1448" t="s">
        <v>241</v>
      </c>
      <c r="C1448" t="s">
        <v>277</v>
      </c>
      <c r="D1448" t="s">
        <v>3340</v>
      </c>
      <c r="E1448" t="s">
        <v>3330</v>
      </c>
      <c r="F1448">
        <v>-0.1</v>
      </c>
      <c r="G1448">
        <v>0</v>
      </c>
      <c r="H1448">
        <v>200</v>
      </c>
    </row>
    <row r="1449" spans="1:8" x14ac:dyDescent="0.3">
      <c r="A1449" t="s">
        <v>721</v>
      </c>
      <c r="B1449" t="s">
        <v>241</v>
      </c>
      <c r="C1449" t="s">
        <v>302</v>
      </c>
      <c r="D1449" t="s">
        <v>3341</v>
      </c>
      <c r="E1449" t="s">
        <v>3330</v>
      </c>
      <c r="F1449">
        <v>61.95</v>
      </c>
      <c r="G1449">
        <v>108.69</v>
      </c>
      <c r="H1449">
        <v>25.95</v>
      </c>
    </row>
    <row r="1450" spans="1:8" x14ac:dyDescent="0.3">
      <c r="A1450" t="s">
        <v>721</v>
      </c>
      <c r="B1450" t="s">
        <v>241</v>
      </c>
      <c r="C1450" t="s">
        <v>364</v>
      </c>
      <c r="D1450" t="s">
        <v>3342</v>
      </c>
      <c r="E1450" t="s">
        <v>3330</v>
      </c>
      <c r="F1450">
        <v>129.03</v>
      </c>
      <c r="G1450">
        <v>139.9</v>
      </c>
      <c r="H1450">
        <v>128.74</v>
      </c>
    </row>
    <row r="1451" spans="1:8" x14ac:dyDescent="0.3">
      <c r="A1451" t="s">
        <v>721</v>
      </c>
      <c r="B1451" t="s">
        <v>241</v>
      </c>
      <c r="C1451" t="s">
        <v>360</v>
      </c>
      <c r="D1451" t="s">
        <v>3343</v>
      </c>
      <c r="E1451" t="s">
        <v>3330</v>
      </c>
      <c r="F1451">
        <v>367.35</v>
      </c>
      <c r="G1451">
        <v>230.02</v>
      </c>
      <c r="H1451">
        <v>43.97</v>
      </c>
    </row>
    <row r="1452" spans="1:8" x14ac:dyDescent="0.3">
      <c r="A1452" t="s">
        <v>721</v>
      </c>
      <c r="B1452" t="s">
        <v>241</v>
      </c>
      <c r="C1452" t="s">
        <v>16</v>
      </c>
      <c r="D1452" t="s">
        <v>688</v>
      </c>
      <c r="E1452" t="s">
        <v>3330</v>
      </c>
      <c r="F1452">
        <v>0</v>
      </c>
      <c r="G1452">
        <v>0</v>
      </c>
      <c r="H1452">
        <v>0</v>
      </c>
    </row>
    <row r="1453" spans="1:8" x14ac:dyDescent="0.3">
      <c r="A1453" t="s">
        <v>721</v>
      </c>
      <c r="B1453" t="s">
        <v>241</v>
      </c>
      <c r="C1453" t="s">
        <v>222</v>
      </c>
      <c r="D1453" t="s">
        <v>3344</v>
      </c>
      <c r="E1453" t="s">
        <v>3345</v>
      </c>
      <c r="F1453">
        <v>19.97</v>
      </c>
      <c r="G1453">
        <v>6.5</v>
      </c>
      <c r="H1453">
        <v>25.22</v>
      </c>
    </row>
    <row r="1454" spans="1:8" x14ac:dyDescent="0.3">
      <c r="A1454" t="s">
        <v>721</v>
      </c>
      <c r="B1454" t="s">
        <v>241</v>
      </c>
      <c r="C1454" t="s">
        <v>54</v>
      </c>
      <c r="D1454" t="s">
        <v>3346</v>
      </c>
      <c r="E1454" t="s">
        <v>3345</v>
      </c>
      <c r="F1454">
        <v>1152</v>
      </c>
      <c r="G1454">
        <v>1548</v>
      </c>
      <c r="H1454">
        <v>1419</v>
      </c>
    </row>
    <row r="1455" spans="1:8" x14ac:dyDescent="0.3">
      <c r="A1455" t="s">
        <v>721</v>
      </c>
      <c r="B1455" t="s">
        <v>241</v>
      </c>
      <c r="C1455" t="s">
        <v>337</v>
      </c>
      <c r="D1455" t="s">
        <v>3347</v>
      </c>
      <c r="E1455" t="s">
        <v>3345</v>
      </c>
      <c r="F1455">
        <v>8.4499999999999993</v>
      </c>
    </row>
    <row r="1456" spans="1:8" x14ac:dyDescent="0.3">
      <c r="A1456" t="s">
        <v>721</v>
      </c>
      <c r="B1456" t="s">
        <v>241</v>
      </c>
      <c r="C1456" t="s">
        <v>291</v>
      </c>
      <c r="D1456" t="s">
        <v>3348</v>
      </c>
      <c r="E1456" t="s">
        <v>3349</v>
      </c>
      <c r="H1456">
        <v>62.03</v>
      </c>
    </row>
    <row r="1457" spans="1:8" x14ac:dyDescent="0.3">
      <c r="A1457" t="s">
        <v>721</v>
      </c>
      <c r="B1457" t="s">
        <v>241</v>
      </c>
      <c r="C1457" t="s">
        <v>344</v>
      </c>
      <c r="D1457" t="s">
        <v>3350</v>
      </c>
      <c r="E1457" t="s">
        <v>3351</v>
      </c>
      <c r="H1457">
        <v>60</v>
      </c>
    </row>
    <row r="1458" spans="1:8" x14ac:dyDescent="0.3">
      <c r="A1458" t="s">
        <v>721</v>
      </c>
      <c r="B1458" t="s">
        <v>241</v>
      </c>
      <c r="C1458" t="s">
        <v>295</v>
      </c>
      <c r="D1458" t="s">
        <v>3352</v>
      </c>
      <c r="E1458" t="s">
        <v>3353</v>
      </c>
      <c r="F1458">
        <v>674.9</v>
      </c>
      <c r="H1458">
        <v>75</v>
      </c>
    </row>
    <row r="1459" spans="1:8" x14ac:dyDescent="0.3">
      <c r="A1459" t="s">
        <v>721</v>
      </c>
      <c r="B1459" t="s">
        <v>241</v>
      </c>
      <c r="C1459" t="s">
        <v>298</v>
      </c>
      <c r="D1459" t="s">
        <v>3354</v>
      </c>
      <c r="E1459" t="s">
        <v>3353</v>
      </c>
      <c r="F1459">
        <v>54.58</v>
      </c>
    </row>
    <row r="1460" spans="1:8" x14ac:dyDescent="0.3">
      <c r="A1460" t="s">
        <v>721</v>
      </c>
      <c r="B1460" t="s">
        <v>241</v>
      </c>
      <c r="C1460" t="s">
        <v>324</v>
      </c>
      <c r="D1460" t="s">
        <v>3355</v>
      </c>
      <c r="E1460" t="s">
        <v>3353</v>
      </c>
      <c r="F1460">
        <v>350</v>
      </c>
      <c r="H1460">
        <v>150</v>
      </c>
    </row>
    <row r="1461" spans="1:8" x14ac:dyDescent="0.3">
      <c r="A1461" t="s">
        <v>721</v>
      </c>
      <c r="B1461" t="s">
        <v>241</v>
      </c>
      <c r="C1461" t="s">
        <v>403</v>
      </c>
      <c r="D1461" t="s">
        <v>3356</v>
      </c>
      <c r="E1461" t="s">
        <v>3353</v>
      </c>
      <c r="H1461">
        <v>655</v>
      </c>
    </row>
    <row r="1462" spans="1:8" x14ac:dyDescent="0.3">
      <c r="A1462" t="s">
        <v>721</v>
      </c>
      <c r="B1462" t="s">
        <v>243</v>
      </c>
      <c r="C1462" t="s">
        <v>114</v>
      </c>
      <c r="D1462" t="s">
        <v>689</v>
      </c>
      <c r="E1462" t="s">
        <v>3368</v>
      </c>
      <c r="F1462">
        <v>11776</v>
      </c>
      <c r="G1462">
        <v>12600</v>
      </c>
      <c r="H1462">
        <v>9378.5</v>
      </c>
    </row>
    <row r="1463" spans="1:8" x14ac:dyDescent="0.3">
      <c r="A1463" t="s">
        <v>721</v>
      </c>
      <c r="B1463" t="s">
        <v>243</v>
      </c>
      <c r="C1463" t="s">
        <v>379</v>
      </c>
      <c r="D1463" t="s">
        <v>3369</v>
      </c>
      <c r="E1463" t="s">
        <v>3368</v>
      </c>
      <c r="F1463">
        <v>2486.61</v>
      </c>
      <c r="G1463">
        <v>12.75</v>
      </c>
      <c r="H1463">
        <v>1765.19</v>
      </c>
    </row>
    <row r="1464" spans="1:8" x14ac:dyDescent="0.3">
      <c r="A1464" t="s">
        <v>721</v>
      </c>
      <c r="B1464" t="s">
        <v>243</v>
      </c>
      <c r="C1464" t="s">
        <v>270</v>
      </c>
      <c r="D1464" t="s">
        <v>3370</v>
      </c>
      <c r="E1464" t="s">
        <v>3368</v>
      </c>
      <c r="G1464">
        <v>61.29</v>
      </c>
    </row>
    <row r="1465" spans="1:8" x14ac:dyDescent="0.3">
      <c r="A1465" t="s">
        <v>721</v>
      </c>
      <c r="B1465" t="s">
        <v>243</v>
      </c>
      <c r="C1465" t="s">
        <v>356</v>
      </c>
      <c r="D1465" t="s">
        <v>3371</v>
      </c>
      <c r="E1465" t="s">
        <v>3372</v>
      </c>
      <c r="F1465">
        <v>7616.94</v>
      </c>
      <c r="G1465">
        <v>2197.8000000000002</v>
      </c>
      <c r="H1465">
        <v>1380.48</v>
      </c>
    </row>
    <row r="1466" spans="1:8" x14ac:dyDescent="0.3">
      <c r="A1466" t="s">
        <v>721</v>
      </c>
      <c r="B1466" t="s">
        <v>243</v>
      </c>
      <c r="C1466" t="s">
        <v>271</v>
      </c>
      <c r="D1466" t="s">
        <v>3373</v>
      </c>
      <c r="E1466" t="s">
        <v>3372</v>
      </c>
      <c r="F1466">
        <v>3199.35</v>
      </c>
      <c r="G1466">
        <v>5116.66</v>
      </c>
      <c r="H1466">
        <v>8869.0499999999993</v>
      </c>
    </row>
    <row r="1467" spans="1:8" x14ac:dyDescent="0.3">
      <c r="A1467" t="s">
        <v>721</v>
      </c>
      <c r="B1467" t="s">
        <v>243</v>
      </c>
      <c r="C1467" t="s">
        <v>352</v>
      </c>
      <c r="D1467" t="s">
        <v>3374</v>
      </c>
      <c r="E1467" t="s">
        <v>3372</v>
      </c>
      <c r="F1467">
        <v>23.19</v>
      </c>
    </row>
    <row r="1468" spans="1:8" x14ac:dyDescent="0.3">
      <c r="A1468" t="s">
        <v>721</v>
      </c>
      <c r="B1468" t="s">
        <v>243</v>
      </c>
      <c r="C1468" t="s">
        <v>273</v>
      </c>
      <c r="D1468" t="s">
        <v>3375</v>
      </c>
      <c r="E1468" t="s">
        <v>3372</v>
      </c>
      <c r="F1468">
        <v>218.86</v>
      </c>
    </row>
    <row r="1469" spans="1:8" x14ac:dyDescent="0.3">
      <c r="A1469" t="s">
        <v>721</v>
      </c>
      <c r="B1469" t="s">
        <v>243</v>
      </c>
      <c r="C1469" t="s">
        <v>333</v>
      </c>
      <c r="D1469" t="s">
        <v>3376</v>
      </c>
      <c r="E1469" t="s">
        <v>3372</v>
      </c>
      <c r="F1469">
        <v>31.35</v>
      </c>
    </row>
    <row r="1470" spans="1:8" x14ac:dyDescent="0.3">
      <c r="A1470" t="s">
        <v>721</v>
      </c>
      <c r="B1470" t="s">
        <v>243</v>
      </c>
      <c r="C1470" t="s">
        <v>275</v>
      </c>
      <c r="D1470" t="s">
        <v>3377</v>
      </c>
      <c r="E1470" t="s">
        <v>3372</v>
      </c>
      <c r="F1470">
        <v>95.26</v>
      </c>
      <c r="G1470">
        <v>9.9600000000000009</v>
      </c>
    </row>
    <row r="1471" spans="1:8" x14ac:dyDescent="0.3">
      <c r="A1471" t="s">
        <v>721</v>
      </c>
      <c r="B1471" t="s">
        <v>243</v>
      </c>
      <c r="C1471" t="s">
        <v>277</v>
      </c>
      <c r="D1471" t="s">
        <v>3378</v>
      </c>
      <c r="E1471" t="s">
        <v>3372</v>
      </c>
      <c r="F1471">
        <v>0</v>
      </c>
      <c r="H1471">
        <v>0</v>
      </c>
    </row>
    <row r="1472" spans="1:8" x14ac:dyDescent="0.3">
      <c r="A1472" t="s">
        <v>721</v>
      </c>
      <c r="B1472" t="s">
        <v>243</v>
      </c>
      <c r="C1472" t="s">
        <v>404</v>
      </c>
      <c r="D1472" t="s">
        <v>3379</v>
      </c>
      <c r="E1472" t="s">
        <v>3372</v>
      </c>
      <c r="F1472">
        <v>0</v>
      </c>
    </row>
    <row r="1473" spans="1:8" x14ac:dyDescent="0.3">
      <c r="A1473" t="s">
        <v>721</v>
      </c>
      <c r="B1473" t="s">
        <v>243</v>
      </c>
      <c r="C1473" t="s">
        <v>364</v>
      </c>
      <c r="D1473" t="s">
        <v>3380</v>
      </c>
      <c r="E1473" t="s">
        <v>3372</v>
      </c>
      <c r="F1473">
        <v>38.15</v>
      </c>
    </row>
    <row r="1474" spans="1:8" x14ac:dyDescent="0.3">
      <c r="A1474" t="s">
        <v>721</v>
      </c>
      <c r="B1474" t="s">
        <v>243</v>
      </c>
      <c r="C1474" t="s">
        <v>360</v>
      </c>
      <c r="D1474" t="s">
        <v>3381</v>
      </c>
      <c r="E1474" t="s">
        <v>3372</v>
      </c>
      <c r="F1474">
        <v>348.86</v>
      </c>
      <c r="G1474">
        <v>264.62</v>
      </c>
      <c r="H1474">
        <v>557.04999999999995</v>
      </c>
    </row>
    <row r="1475" spans="1:8" x14ac:dyDescent="0.3">
      <c r="A1475" t="s">
        <v>721</v>
      </c>
      <c r="B1475" t="s">
        <v>243</v>
      </c>
      <c r="C1475" t="s">
        <v>16</v>
      </c>
      <c r="D1475" t="s">
        <v>690</v>
      </c>
      <c r="E1475" t="s">
        <v>3372</v>
      </c>
      <c r="F1475">
        <v>0</v>
      </c>
      <c r="G1475">
        <v>0</v>
      </c>
      <c r="H1475">
        <v>0</v>
      </c>
    </row>
    <row r="1476" spans="1:8" x14ac:dyDescent="0.3">
      <c r="A1476" t="s">
        <v>721</v>
      </c>
      <c r="B1476" t="s">
        <v>243</v>
      </c>
      <c r="C1476" t="s">
        <v>222</v>
      </c>
      <c r="D1476" t="s">
        <v>691</v>
      </c>
      <c r="E1476" t="s">
        <v>3382</v>
      </c>
      <c r="F1476">
        <v>23.06</v>
      </c>
      <c r="G1476">
        <v>16.75</v>
      </c>
      <c r="H1476">
        <v>97.84</v>
      </c>
    </row>
    <row r="1477" spans="1:8" x14ac:dyDescent="0.3">
      <c r="A1477" t="s">
        <v>721</v>
      </c>
      <c r="B1477" t="s">
        <v>243</v>
      </c>
      <c r="C1477" t="s">
        <v>365</v>
      </c>
      <c r="D1477" t="s">
        <v>3383</v>
      </c>
      <c r="E1477" t="s">
        <v>3382</v>
      </c>
      <c r="G1477">
        <v>35.729999999999997</v>
      </c>
    </row>
    <row r="1478" spans="1:8" x14ac:dyDescent="0.3">
      <c r="A1478" t="s">
        <v>721</v>
      </c>
      <c r="B1478" t="s">
        <v>243</v>
      </c>
      <c r="C1478" t="s">
        <v>313</v>
      </c>
      <c r="D1478" t="s">
        <v>3384</v>
      </c>
      <c r="E1478" t="s">
        <v>3382</v>
      </c>
      <c r="F1478">
        <v>672.3</v>
      </c>
      <c r="G1478">
        <v>386.48</v>
      </c>
    </row>
    <row r="1479" spans="1:8" x14ac:dyDescent="0.3">
      <c r="A1479" t="s">
        <v>721</v>
      </c>
      <c r="B1479" t="s">
        <v>243</v>
      </c>
      <c r="C1479" t="s">
        <v>282</v>
      </c>
      <c r="D1479" t="s">
        <v>3385</v>
      </c>
      <c r="E1479" t="s">
        <v>3386</v>
      </c>
      <c r="F1479">
        <v>60</v>
      </c>
      <c r="G1479">
        <v>480.75</v>
      </c>
      <c r="H1479">
        <v>2295.0300000000002</v>
      </c>
    </row>
    <row r="1480" spans="1:8" x14ac:dyDescent="0.3">
      <c r="A1480" t="s">
        <v>721</v>
      </c>
      <c r="B1480" t="s">
        <v>243</v>
      </c>
      <c r="C1480" t="s">
        <v>284</v>
      </c>
      <c r="D1480" t="s">
        <v>3387</v>
      </c>
      <c r="E1480" t="s">
        <v>3386</v>
      </c>
      <c r="F1480">
        <v>355.91</v>
      </c>
      <c r="H1480">
        <v>55.77</v>
      </c>
    </row>
    <row r="1481" spans="1:8" x14ac:dyDescent="0.3">
      <c r="A1481" t="s">
        <v>721</v>
      </c>
      <c r="B1481" t="s">
        <v>243</v>
      </c>
      <c r="C1481" t="s">
        <v>285</v>
      </c>
      <c r="D1481" t="s">
        <v>3388</v>
      </c>
      <c r="E1481" t="s">
        <v>3386</v>
      </c>
      <c r="F1481">
        <v>264.18</v>
      </c>
      <c r="G1481">
        <v>59.2</v>
      </c>
    </row>
    <row r="1482" spans="1:8" x14ac:dyDescent="0.3">
      <c r="A1482" t="s">
        <v>721</v>
      </c>
      <c r="B1482" t="s">
        <v>243</v>
      </c>
      <c r="C1482" t="s">
        <v>286</v>
      </c>
      <c r="D1482" t="s">
        <v>3389</v>
      </c>
      <c r="E1482" t="s">
        <v>3386</v>
      </c>
      <c r="F1482">
        <v>687.6</v>
      </c>
      <c r="G1482">
        <v>286.60000000000002</v>
      </c>
      <c r="H1482">
        <v>1103.3</v>
      </c>
    </row>
    <row r="1483" spans="1:8" x14ac:dyDescent="0.3">
      <c r="A1483" t="s">
        <v>721</v>
      </c>
      <c r="B1483" t="s">
        <v>243</v>
      </c>
      <c r="C1483" t="s">
        <v>287</v>
      </c>
      <c r="D1483" t="s">
        <v>3390</v>
      </c>
      <c r="E1483" t="s">
        <v>3386</v>
      </c>
      <c r="F1483">
        <v>311</v>
      </c>
      <c r="G1483">
        <v>411.52</v>
      </c>
      <c r="H1483">
        <v>39.5</v>
      </c>
    </row>
    <row r="1484" spans="1:8" x14ac:dyDescent="0.3">
      <c r="A1484" t="s">
        <v>721</v>
      </c>
      <c r="B1484" t="s">
        <v>243</v>
      </c>
      <c r="C1484" t="s">
        <v>288</v>
      </c>
      <c r="D1484" t="s">
        <v>3391</v>
      </c>
      <c r="E1484" t="s">
        <v>3386</v>
      </c>
      <c r="F1484">
        <v>23</v>
      </c>
    </row>
    <row r="1485" spans="1:8" x14ac:dyDescent="0.3">
      <c r="A1485" t="s">
        <v>721</v>
      </c>
      <c r="B1485" t="s">
        <v>243</v>
      </c>
      <c r="C1485" t="s">
        <v>289</v>
      </c>
      <c r="D1485" t="s">
        <v>3392</v>
      </c>
      <c r="E1485" t="s">
        <v>3386</v>
      </c>
      <c r="F1485">
        <v>365.25</v>
      </c>
      <c r="G1485">
        <v>212.48</v>
      </c>
      <c r="H1485">
        <v>658.59</v>
      </c>
    </row>
    <row r="1486" spans="1:8" x14ac:dyDescent="0.3">
      <c r="A1486" t="s">
        <v>721</v>
      </c>
      <c r="B1486" t="s">
        <v>243</v>
      </c>
      <c r="C1486" t="s">
        <v>321</v>
      </c>
      <c r="D1486" t="s">
        <v>3393</v>
      </c>
      <c r="E1486" t="s">
        <v>3386</v>
      </c>
      <c r="G1486">
        <v>397.21</v>
      </c>
      <c r="H1486">
        <v>915.86</v>
      </c>
    </row>
    <row r="1487" spans="1:8" x14ac:dyDescent="0.3">
      <c r="A1487" t="s">
        <v>721</v>
      </c>
      <c r="B1487" t="s">
        <v>243</v>
      </c>
      <c r="C1487" t="s">
        <v>375</v>
      </c>
      <c r="D1487" t="s">
        <v>3394</v>
      </c>
      <c r="E1487" t="s">
        <v>3386</v>
      </c>
      <c r="H1487">
        <v>7284</v>
      </c>
    </row>
    <row r="1488" spans="1:8" x14ac:dyDescent="0.3">
      <c r="A1488" t="s">
        <v>721</v>
      </c>
      <c r="B1488" t="s">
        <v>243</v>
      </c>
      <c r="C1488" t="s">
        <v>376</v>
      </c>
      <c r="D1488" t="s">
        <v>3395</v>
      </c>
      <c r="E1488" t="s">
        <v>3386</v>
      </c>
      <c r="G1488">
        <v>7384.78</v>
      </c>
      <c r="H1488">
        <v>-5943.8</v>
      </c>
    </row>
    <row r="1489" spans="1:8" x14ac:dyDescent="0.3">
      <c r="A1489" t="s">
        <v>721</v>
      </c>
      <c r="B1489" t="s">
        <v>243</v>
      </c>
      <c r="C1489" t="s">
        <v>291</v>
      </c>
      <c r="D1489" t="s">
        <v>3396</v>
      </c>
      <c r="E1489" t="s">
        <v>3386</v>
      </c>
      <c r="G1489">
        <v>10802.27</v>
      </c>
      <c r="H1489">
        <v>20056.740000000002</v>
      </c>
    </row>
    <row r="1490" spans="1:8" x14ac:dyDescent="0.3">
      <c r="A1490" t="s">
        <v>721</v>
      </c>
      <c r="B1490" t="s">
        <v>243</v>
      </c>
      <c r="C1490" t="s">
        <v>383</v>
      </c>
      <c r="D1490" t="s">
        <v>3397</v>
      </c>
      <c r="E1490" t="s">
        <v>3386</v>
      </c>
      <c r="G1490">
        <v>2536.25</v>
      </c>
      <c r="H1490">
        <v>4653.9399999999996</v>
      </c>
    </row>
    <row r="1491" spans="1:8" x14ac:dyDescent="0.3">
      <c r="A1491" t="s">
        <v>721</v>
      </c>
      <c r="B1491" t="s">
        <v>243</v>
      </c>
      <c r="C1491" t="s">
        <v>293</v>
      </c>
      <c r="D1491" t="s">
        <v>3398</v>
      </c>
      <c r="E1491" t="s">
        <v>3386</v>
      </c>
      <c r="F1491">
        <v>4289.5</v>
      </c>
      <c r="G1491">
        <v>5329.26</v>
      </c>
      <c r="H1491">
        <v>2400.91</v>
      </c>
    </row>
    <row r="1492" spans="1:8" x14ac:dyDescent="0.3">
      <c r="A1492" t="s">
        <v>721</v>
      </c>
      <c r="B1492" t="s">
        <v>243</v>
      </c>
      <c r="C1492" t="s">
        <v>294</v>
      </c>
      <c r="D1492" t="s">
        <v>3399</v>
      </c>
      <c r="E1492" t="s">
        <v>3386</v>
      </c>
      <c r="F1492">
        <v>17088.62</v>
      </c>
    </row>
    <row r="1493" spans="1:8" x14ac:dyDescent="0.3">
      <c r="A1493" t="s">
        <v>721</v>
      </c>
      <c r="B1493" t="s">
        <v>243</v>
      </c>
      <c r="C1493" t="s">
        <v>20</v>
      </c>
      <c r="D1493" t="s">
        <v>692</v>
      </c>
      <c r="E1493" t="s">
        <v>3386</v>
      </c>
      <c r="F1493">
        <v>0</v>
      </c>
      <c r="G1493">
        <v>0</v>
      </c>
      <c r="H1493">
        <v>0</v>
      </c>
    </row>
    <row r="1494" spans="1:8" x14ac:dyDescent="0.3">
      <c r="A1494" t="s">
        <v>721</v>
      </c>
      <c r="B1494" t="s">
        <v>243</v>
      </c>
      <c r="C1494" t="s">
        <v>346</v>
      </c>
      <c r="D1494" t="s">
        <v>3400</v>
      </c>
      <c r="E1494" t="s">
        <v>3401</v>
      </c>
      <c r="H1494">
        <v>205.42</v>
      </c>
    </row>
    <row r="1495" spans="1:8" x14ac:dyDescent="0.3">
      <c r="A1495" t="s">
        <v>721</v>
      </c>
      <c r="B1495" t="s">
        <v>243</v>
      </c>
      <c r="C1495" t="s">
        <v>158</v>
      </c>
      <c r="D1495" t="s">
        <v>3402</v>
      </c>
      <c r="E1495" t="s">
        <v>3403</v>
      </c>
      <c r="F1495">
        <v>165</v>
      </c>
      <c r="H1495">
        <v>175</v>
      </c>
    </row>
    <row r="1496" spans="1:8" x14ac:dyDescent="0.3">
      <c r="A1496" t="s">
        <v>721</v>
      </c>
      <c r="B1496" t="s">
        <v>243</v>
      </c>
      <c r="C1496" t="s">
        <v>295</v>
      </c>
      <c r="D1496" t="s">
        <v>3404</v>
      </c>
      <c r="E1496" t="s">
        <v>3403</v>
      </c>
      <c r="F1496">
        <v>1125</v>
      </c>
      <c r="G1496">
        <v>1125</v>
      </c>
      <c r="H1496">
        <v>850</v>
      </c>
    </row>
    <row r="1497" spans="1:8" x14ac:dyDescent="0.3">
      <c r="A1497" t="s">
        <v>721</v>
      </c>
      <c r="B1497" t="s">
        <v>243</v>
      </c>
      <c r="C1497" t="s">
        <v>385</v>
      </c>
      <c r="D1497" t="s">
        <v>3405</v>
      </c>
      <c r="E1497" t="s">
        <v>3403</v>
      </c>
      <c r="H1497">
        <v>1090</v>
      </c>
    </row>
    <row r="1498" spans="1:8" x14ac:dyDescent="0.3">
      <c r="A1498" t="s">
        <v>721</v>
      </c>
      <c r="B1498" t="s">
        <v>243</v>
      </c>
      <c r="C1498" t="s">
        <v>24</v>
      </c>
      <c r="D1498" t="s">
        <v>3406</v>
      </c>
      <c r="E1498" t="s">
        <v>3403</v>
      </c>
      <c r="F1498">
        <v>400.55</v>
      </c>
      <c r="G1498">
        <v>378.93</v>
      </c>
      <c r="H1498">
        <v>95.43</v>
      </c>
    </row>
    <row r="1499" spans="1:8" x14ac:dyDescent="0.3">
      <c r="A1499" t="s">
        <v>721</v>
      </c>
      <c r="B1499" t="s">
        <v>243</v>
      </c>
      <c r="C1499" t="s">
        <v>298</v>
      </c>
      <c r="D1499" t="s">
        <v>3407</v>
      </c>
      <c r="E1499" t="s">
        <v>3403</v>
      </c>
      <c r="F1499">
        <v>491</v>
      </c>
    </row>
    <row r="1500" spans="1:8" x14ac:dyDescent="0.3">
      <c r="A1500" t="s">
        <v>721</v>
      </c>
      <c r="B1500" t="s">
        <v>243</v>
      </c>
      <c r="C1500" t="s">
        <v>306</v>
      </c>
      <c r="D1500" t="s">
        <v>3408</v>
      </c>
      <c r="E1500" t="s">
        <v>3403</v>
      </c>
      <c r="G1500">
        <v>2510.16</v>
      </c>
    </row>
    <row r="1501" spans="1:8" x14ac:dyDescent="0.3">
      <c r="A1501" t="s">
        <v>721</v>
      </c>
      <c r="B1501" t="s">
        <v>243</v>
      </c>
      <c r="C1501" t="s">
        <v>112</v>
      </c>
      <c r="D1501" t="s">
        <v>693</v>
      </c>
      <c r="E1501" t="s">
        <v>3403</v>
      </c>
      <c r="F1501">
        <v>8045.48</v>
      </c>
      <c r="G1501">
        <v>5420</v>
      </c>
      <c r="H1501">
        <v>5025</v>
      </c>
    </row>
    <row r="1502" spans="1:8" x14ac:dyDescent="0.3">
      <c r="A1502" t="s">
        <v>721</v>
      </c>
      <c r="B1502" t="s">
        <v>243</v>
      </c>
      <c r="C1502" t="s">
        <v>28</v>
      </c>
      <c r="D1502" t="s">
        <v>694</v>
      </c>
      <c r="E1502" t="s">
        <v>3403</v>
      </c>
      <c r="F1502">
        <v>0</v>
      </c>
      <c r="G1502">
        <v>0</v>
      </c>
      <c r="H1502">
        <v>0</v>
      </c>
    </row>
    <row r="1503" spans="1:8" x14ac:dyDescent="0.3">
      <c r="A1503" t="s">
        <v>721</v>
      </c>
      <c r="B1503" t="s">
        <v>249</v>
      </c>
      <c r="C1503" t="s">
        <v>114</v>
      </c>
      <c r="D1503" t="s">
        <v>699</v>
      </c>
      <c r="E1503" t="s">
        <v>3420</v>
      </c>
      <c r="F1503">
        <v>9420.01</v>
      </c>
      <c r="G1503">
        <v>8604.2000000000007</v>
      </c>
      <c r="H1503">
        <v>10210</v>
      </c>
    </row>
    <row r="1504" spans="1:8" x14ac:dyDescent="0.3">
      <c r="A1504" t="s">
        <v>721</v>
      </c>
      <c r="B1504" t="s">
        <v>249</v>
      </c>
      <c r="C1504" t="s">
        <v>379</v>
      </c>
      <c r="D1504" t="s">
        <v>3421</v>
      </c>
      <c r="E1504" t="s">
        <v>3420</v>
      </c>
      <c r="F1504">
        <v>4708.7</v>
      </c>
      <c r="G1504">
        <v>5751</v>
      </c>
      <c r="H1504">
        <v>441.41</v>
      </c>
    </row>
    <row r="1505" spans="1:8" x14ac:dyDescent="0.3">
      <c r="A1505" t="s">
        <v>721</v>
      </c>
      <c r="B1505" t="s">
        <v>249</v>
      </c>
      <c r="C1505" t="s">
        <v>270</v>
      </c>
      <c r="D1505" t="s">
        <v>3422</v>
      </c>
      <c r="E1505" t="s">
        <v>3420</v>
      </c>
      <c r="G1505">
        <v>41.02</v>
      </c>
    </row>
    <row r="1506" spans="1:8" x14ac:dyDescent="0.3">
      <c r="A1506" t="s">
        <v>721</v>
      </c>
      <c r="B1506" t="s">
        <v>249</v>
      </c>
      <c r="C1506" t="s">
        <v>356</v>
      </c>
      <c r="D1506" t="s">
        <v>3423</v>
      </c>
      <c r="E1506" t="s">
        <v>3424</v>
      </c>
      <c r="F1506">
        <v>4221.71</v>
      </c>
      <c r="G1506">
        <v>1558.24</v>
      </c>
      <c r="H1506">
        <v>1075.3699999999999</v>
      </c>
    </row>
    <row r="1507" spans="1:8" x14ac:dyDescent="0.3">
      <c r="A1507" t="s">
        <v>721</v>
      </c>
      <c r="B1507" t="s">
        <v>249</v>
      </c>
      <c r="C1507" t="s">
        <v>271</v>
      </c>
      <c r="D1507" t="s">
        <v>3425</v>
      </c>
      <c r="E1507" t="s">
        <v>3424</v>
      </c>
      <c r="F1507">
        <v>3555.46</v>
      </c>
      <c r="G1507">
        <v>750.11</v>
      </c>
      <c r="H1507">
        <v>-6.13</v>
      </c>
    </row>
    <row r="1508" spans="1:8" x14ac:dyDescent="0.3">
      <c r="A1508" t="s">
        <v>721</v>
      </c>
      <c r="B1508" t="s">
        <v>249</v>
      </c>
      <c r="C1508" t="s">
        <v>332</v>
      </c>
      <c r="D1508" t="s">
        <v>3426</v>
      </c>
      <c r="E1508" t="s">
        <v>3424</v>
      </c>
      <c r="G1508">
        <v>321.22000000000003</v>
      </c>
      <c r="H1508">
        <v>283.87</v>
      </c>
    </row>
    <row r="1509" spans="1:8" x14ac:dyDescent="0.3">
      <c r="A1509" t="s">
        <v>721</v>
      </c>
      <c r="B1509" t="s">
        <v>249</v>
      </c>
      <c r="C1509" t="s">
        <v>333</v>
      </c>
      <c r="D1509" t="s">
        <v>3427</v>
      </c>
      <c r="E1509" t="s">
        <v>3424</v>
      </c>
      <c r="F1509">
        <v>13.37</v>
      </c>
    </row>
    <row r="1510" spans="1:8" x14ac:dyDescent="0.3">
      <c r="A1510" t="s">
        <v>721</v>
      </c>
      <c r="B1510" t="s">
        <v>249</v>
      </c>
      <c r="C1510" t="s">
        <v>275</v>
      </c>
      <c r="D1510" t="s">
        <v>3428</v>
      </c>
      <c r="E1510" t="s">
        <v>3424</v>
      </c>
      <c r="F1510">
        <v>111.42</v>
      </c>
      <c r="G1510">
        <v>60.79</v>
      </c>
      <c r="H1510">
        <v>20.98</v>
      </c>
    </row>
    <row r="1511" spans="1:8" x14ac:dyDescent="0.3">
      <c r="A1511" t="s">
        <v>721</v>
      </c>
      <c r="B1511" t="s">
        <v>249</v>
      </c>
      <c r="C1511" t="s">
        <v>276</v>
      </c>
      <c r="D1511" t="s">
        <v>3429</v>
      </c>
      <c r="E1511" t="s">
        <v>3424</v>
      </c>
      <c r="F1511">
        <v>1354.14</v>
      </c>
      <c r="G1511">
        <v>41.99</v>
      </c>
    </row>
    <row r="1512" spans="1:8" x14ac:dyDescent="0.3">
      <c r="A1512" t="s">
        <v>721</v>
      </c>
      <c r="B1512" t="s">
        <v>249</v>
      </c>
      <c r="C1512" t="s">
        <v>310</v>
      </c>
      <c r="D1512" t="s">
        <v>3430</v>
      </c>
      <c r="E1512" t="s">
        <v>3424</v>
      </c>
      <c r="F1512">
        <v>83.06</v>
      </c>
      <c r="G1512">
        <v>2250</v>
      </c>
    </row>
    <row r="1513" spans="1:8" x14ac:dyDescent="0.3">
      <c r="A1513" t="s">
        <v>721</v>
      </c>
      <c r="B1513" t="s">
        <v>249</v>
      </c>
      <c r="C1513" t="s">
        <v>277</v>
      </c>
      <c r="D1513" t="s">
        <v>3431</v>
      </c>
      <c r="E1513" t="s">
        <v>3424</v>
      </c>
      <c r="F1513">
        <v>78.010000000000005</v>
      </c>
      <c r="G1513">
        <v>119.71</v>
      </c>
      <c r="H1513">
        <v>336.78</v>
      </c>
    </row>
    <row r="1514" spans="1:8" x14ac:dyDescent="0.3">
      <c r="A1514" t="s">
        <v>721</v>
      </c>
      <c r="B1514" t="s">
        <v>249</v>
      </c>
      <c r="C1514" t="s">
        <v>364</v>
      </c>
      <c r="D1514" t="s">
        <v>3432</v>
      </c>
      <c r="E1514" t="s">
        <v>3424</v>
      </c>
      <c r="F1514">
        <v>76.5</v>
      </c>
    </row>
    <row r="1515" spans="1:8" x14ac:dyDescent="0.3">
      <c r="A1515" t="s">
        <v>721</v>
      </c>
      <c r="B1515" t="s">
        <v>249</v>
      </c>
      <c r="C1515" t="s">
        <v>360</v>
      </c>
      <c r="D1515" t="s">
        <v>3433</v>
      </c>
      <c r="E1515" t="s">
        <v>3424</v>
      </c>
      <c r="F1515">
        <v>984.08</v>
      </c>
      <c r="G1515">
        <v>297.61</v>
      </c>
      <c r="H1515">
        <v>1119.1199999999999</v>
      </c>
    </row>
    <row r="1516" spans="1:8" x14ac:dyDescent="0.3">
      <c r="A1516" t="s">
        <v>721</v>
      </c>
      <c r="B1516" t="s">
        <v>249</v>
      </c>
      <c r="C1516" t="s">
        <v>16</v>
      </c>
      <c r="D1516" t="s">
        <v>700</v>
      </c>
      <c r="E1516" t="s">
        <v>3424</v>
      </c>
      <c r="F1516">
        <v>0</v>
      </c>
      <c r="G1516">
        <v>0</v>
      </c>
      <c r="H1516">
        <v>0</v>
      </c>
    </row>
    <row r="1517" spans="1:8" x14ac:dyDescent="0.3">
      <c r="A1517" t="s">
        <v>721</v>
      </c>
      <c r="B1517" t="s">
        <v>249</v>
      </c>
      <c r="C1517" t="s">
        <v>361</v>
      </c>
      <c r="D1517" t="s">
        <v>3434</v>
      </c>
      <c r="E1517" t="s">
        <v>3435</v>
      </c>
      <c r="F1517">
        <v>0.16</v>
      </c>
    </row>
    <row r="1518" spans="1:8" x14ac:dyDescent="0.3">
      <c r="A1518" t="s">
        <v>721</v>
      </c>
      <c r="B1518" t="s">
        <v>249</v>
      </c>
      <c r="C1518" t="s">
        <v>222</v>
      </c>
      <c r="D1518" t="s">
        <v>3436</v>
      </c>
      <c r="E1518" t="s">
        <v>3435</v>
      </c>
      <c r="F1518">
        <v>231.62</v>
      </c>
      <c r="G1518">
        <v>337.74</v>
      </c>
      <c r="H1518">
        <v>172.87</v>
      </c>
    </row>
    <row r="1519" spans="1:8" x14ac:dyDescent="0.3">
      <c r="A1519" t="s">
        <v>721</v>
      </c>
      <c r="B1519" t="s">
        <v>249</v>
      </c>
      <c r="C1519" t="s">
        <v>313</v>
      </c>
      <c r="D1519" t="s">
        <v>3437</v>
      </c>
      <c r="E1519" t="s">
        <v>3435</v>
      </c>
      <c r="F1519">
        <v>1850.6</v>
      </c>
      <c r="G1519">
        <v>837.1</v>
      </c>
      <c r="H1519">
        <v>-292.37</v>
      </c>
    </row>
    <row r="1520" spans="1:8" x14ac:dyDescent="0.3">
      <c r="A1520" t="s">
        <v>721</v>
      </c>
      <c r="B1520" t="s">
        <v>249</v>
      </c>
      <c r="C1520" t="s">
        <v>18</v>
      </c>
      <c r="D1520" t="s">
        <v>701</v>
      </c>
      <c r="E1520" t="s">
        <v>3435</v>
      </c>
      <c r="F1520">
        <v>0</v>
      </c>
      <c r="G1520">
        <v>0</v>
      </c>
      <c r="H1520">
        <v>0</v>
      </c>
    </row>
    <row r="1521" spans="1:8" x14ac:dyDescent="0.3">
      <c r="A1521" t="s">
        <v>721</v>
      </c>
      <c r="B1521" t="s">
        <v>249</v>
      </c>
      <c r="C1521" t="s">
        <v>54</v>
      </c>
      <c r="D1521" t="s">
        <v>3438</v>
      </c>
      <c r="E1521" t="s">
        <v>3435</v>
      </c>
      <c r="F1521">
        <v>384</v>
      </c>
      <c r="G1521">
        <v>396</v>
      </c>
      <c r="H1521">
        <v>363</v>
      </c>
    </row>
    <row r="1522" spans="1:8" x14ac:dyDescent="0.3">
      <c r="A1522" t="s">
        <v>721</v>
      </c>
      <c r="B1522" t="s">
        <v>249</v>
      </c>
      <c r="C1522" t="s">
        <v>337</v>
      </c>
      <c r="D1522" t="s">
        <v>3439</v>
      </c>
      <c r="E1522" t="s">
        <v>3435</v>
      </c>
      <c r="F1522">
        <v>4.96</v>
      </c>
    </row>
    <row r="1523" spans="1:8" x14ac:dyDescent="0.3">
      <c r="A1523" t="s">
        <v>721</v>
      </c>
      <c r="B1523" t="s">
        <v>249</v>
      </c>
      <c r="C1523" t="s">
        <v>281</v>
      </c>
      <c r="D1523" t="s">
        <v>3440</v>
      </c>
      <c r="E1523" t="s">
        <v>3441</v>
      </c>
      <c r="F1523">
        <v>891.11</v>
      </c>
      <c r="G1523">
        <v>268.88</v>
      </c>
    </row>
    <row r="1524" spans="1:8" x14ac:dyDescent="0.3">
      <c r="A1524" t="s">
        <v>721</v>
      </c>
      <c r="B1524" t="s">
        <v>249</v>
      </c>
      <c r="C1524" t="s">
        <v>282</v>
      </c>
      <c r="D1524" t="s">
        <v>3442</v>
      </c>
      <c r="E1524" t="s">
        <v>3441</v>
      </c>
      <c r="F1524">
        <v>2433.19</v>
      </c>
      <c r="G1524">
        <v>3928.87</v>
      </c>
      <c r="H1524">
        <v>2631.95</v>
      </c>
    </row>
    <row r="1525" spans="1:8" x14ac:dyDescent="0.3">
      <c r="A1525" t="s">
        <v>721</v>
      </c>
      <c r="B1525" t="s">
        <v>249</v>
      </c>
      <c r="C1525" t="s">
        <v>283</v>
      </c>
      <c r="D1525" t="s">
        <v>3443</v>
      </c>
      <c r="E1525" t="s">
        <v>3441</v>
      </c>
      <c r="F1525">
        <v>131</v>
      </c>
      <c r="G1525">
        <v>12</v>
      </c>
      <c r="H1525">
        <v>37.5</v>
      </c>
    </row>
    <row r="1526" spans="1:8" x14ac:dyDescent="0.3">
      <c r="A1526" t="s">
        <v>721</v>
      </c>
      <c r="B1526" t="s">
        <v>249</v>
      </c>
      <c r="C1526" t="s">
        <v>284</v>
      </c>
      <c r="D1526" t="s">
        <v>3444</v>
      </c>
      <c r="E1526" t="s">
        <v>3441</v>
      </c>
      <c r="F1526">
        <v>1184.47</v>
      </c>
      <c r="G1526">
        <v>778.9</v>
      </c>
      <c r="H1526">
        <v>405.25</v>
      </c>
    </row>
    <row r="1527" spans="1:8" x14ac:dyDescent="0.3">
      <c r="A1527" t="s">
        <v>721</v>
      </c>
      <c r="B1527" t="s">
        <v>249</v>
      </c>
      <c r="C1527" t="s">
        <v>359</v>
      </c>
      <c r="D1527" t="s">
        <v>3445</v>
      </c>
      <c r="E1527" t="s">
        <v>3441</v>
      </c>
      <c r="F1527">
        <v>-43.11</v>
      </c>
    </row>
    <row r="1528" spans="1:8" x14ac:dyDescent="0.3">
      <c r="A1528" t="s">
        <v>721</v>
      </c>
      <c r="B1528" t="s">
        <v>249</v>
      </c>
      <c r="C1528" t="s">
        <v>285</v>
      </c>
      <c r="D1528" t="s">
        <v>3446</v>
      </c>
      <c r="E1528" t="s">
        <v>3441</v>
      </c>
      <c r="G1528">
        <v>259.89</v>
      </c>
    </row>
    <row r="1529" spans="1:8" x14ac:dyDescent="0.3">
      <c r="A1529" t="s">
        <v>721</v>
      </c>
      <c r="B1529" t="s">
        <v>249</v>
      </c>
      <c r="C1529" t="s">
        <v>286</v>
      </c>
      <c r="D1529" t="s">
        <v>3447</v>
      </c>
      <c r="E1529" t="s">
        <v>3441</v>
      </c>
      <c r="F1529">
        <v>1546.98</v>
      </c>
      <c r="G1529">
        <v>2917.69</v>
      </c>
      <c r="H1529">
        <v>912</v>
      </c>
    </row>
    <row r="1530" spans="1:8" x14ac:dyDescent="0.3">
      <c r="A1530" t="s">
        <v>721</v>
      </c>
      <c r="B1530" t="s">
        <v>249</v>
      </c>
      <c r="C1530" t="s">
        <v>287</v>
      </c>
      <c r="D1530" t="s">
        <v>3448</v>
      </c>
      <c r="E1530" t="s">
        <v>3441</v>
      </c>
      <c r="F1530">
        <v>56</v>
      </c>
      <c r="G1530">
        <v>598</v>
      </c>
      <c r="H1530">
        <v>400</v>
      </c>
    </row>
    <row r="1531" spans="1:8" x14ac:dyDescent="0.3">
      <c r="A1531" t="s">
        <v>721</v>
      </c>
      <c r="B1531" t="s">
        <v>249</v>
      </c>
      <c r="C1531" t="s">
        <v>288</v>
      </c>
      <c r="D1531" t="s">
        <v>3449</v>
      </c>
      <c r="E1531" t="s">
        <v>3441</v>
      </c>
      <c r="G1531">
        <v>23</v>
      </c>
    </row>
    <row r="1532" spans="1:8" x14ac:dyDescent="0.3">
      <c r="A1532" t="s">
        <v>721</v>
      </c>
      <c r="B1532" t="s">
        <v>249</v>
      </c>
      <c r="C1532" t="s">
        <v>289</v>
      </c>
      <c r="D1532" t="s">
        <v>3450</v>
      </c>
      <c r="E1532" t="s">
        <v>3441</v>
      </c>
      <c r="F1532">
        <v>323.7</v>
      </c>
      <c r="G1532">
        <v>1749.97</v>
      </c>
      <c r="H1532">
        <v>218.16</v>
      </c>
    </row>
    <row r="1533" spans="1:8" x14ac:dyDescent="0.3">
      <c r="A1533" t="s">
        <v>721</v>
      </c>
      <c r="B1533" t="s">
        <v>249</v>
      </c>
      <c r="C1533" t="s">
        <v>321</v>
      </c>
      <c r="D1533" t="s">
        <v>3451</v>
      </c>
      <c r="E1533" t="s">
        <v>3441</v>
      </c>
      <c r="F1533">
        <v>235.82</v>
      </c>
      <c r="G1533">
        <v>2556.85</v>
      </c>
      <c r="H1533">
        <v>1936.63</v>
      </c>
    </row>
    <row r="1534" spans="1:8" x14ac:dyDescent="0.3">
      <c r="A1534" t="s">
        <v>721</v>
      </c>
      <c r="B1534" t="s">
        <v>249</v>
      </c>
      <c r="C1534" t="s">
        <v>375</v>
      </c>
      <c r="D1534" t="s">
        <v>3452</v>
      </c>
      <c r="E1534" t="s">
        <v>3441</v>
      </c>
      <c r="G1534">
        <v>5542.91</v>
      </c>
      <c r="H1534">
        <v>2850.98</v>
      </c>
    </row>
    <row r="1535" spans="1:8" x14ac:dyDescent="0.3">
      <c r="A1535" t="s">
        <v>721</v>
      </c>
      <c r="B1535" t="s">
        <v>249</v>
      </c>
      <c r="C1535" t="s">
        <v>376</v>
      </c>
      <c r="D1535" t="s">
        <v>3453</v>
      </c>
      <c r="E1535" t="s">
        <v>3441</v>
      </c>
      <c r="G1535">
        <v>2944.55</v>
      </c>
      <c r="H1535">
        <v>14263.21</v>
      </c>
    </row>
    <row r="1536" spans="1:8" x14ac:dyDescent="0.3">
      <c r="A1536" t="s">
        <v>721</v>
      </c>
      <c r="B1536" t="s">
        <v>249</v>
      </c>
      <c r="C1536" t="s">
        <v>291</v>
      </c>
      <c r="D1536" t="s">
        <v>3454</v>
      </c>
      <c r="E1536" t="s">
        <v>3441</v>
      </c>
      <c r="G1536">
        <v>8105.42</v>
      </c>
      <c r="H1536">
        <v>10172.91</v>
      </c>
    </row>
    <row r="1537" spans="1:8" x14ac:dyDescent="0.3">
      <c r="A1537" t="s">
        <v>721</v>
      </c>
      <c r="B1537" t="s">
        <v>249</v>
      </c>
      <c r="C1537" t="s">
        <v>383</v>
      </c>
      <c r="D1537" t="s">
        <v>3455</v>
      </c>
      <c r="E1537" t="s">
        <v>3441</v>
      </c>
      <c r="G1537">
        <v>4581.1899999999996</v>
      </c>
      <c r="H1537">
        <v>9396.56</v>
      </c>
    </row>
    <row r="1538" spans="1:8" x14ac:dyDescent="0.3">
      <c r="A1538" t="s">
        <v>721</v>
      </c>
      <c r="B1538" t="s">
        <v>249</v>
      </c>
      <c r="C1538" t="s">
        <v>293</v>
      </c>
      <c r="D1538" t="s">
        <v>3456</v>
      </c>
      <c r="E1538" t="s">
        <v>3441</v>
      </c>
      <c r="F1538">
        <v>13455.69</v>
      </c>
      <c r="G1538">
        <v>6556.8</v>
      </c>
      <c r="H1538">
        <v>3850.24</v>
      </c>
    </row>
    <row r="1539" spans="1:8" x14ac:dyDescent="0.3">
      <c r="A1539" t="s">
        <v>721</v>
      </c>
      <c r="B1539" t="s">
        <v>249</v>
      </c>
      <c r="C1539" t="s">
        <v>294</v>
      </c>
      <c r="D1539" t="s">
        <v>3457</v>
      </c>
      <c r="E1539" t="s">
        <v>3441</v>
      </c>
      <c r="F1539">
        <v>582.41</v>
      </c>
    </row>
    <row r="1540" spans="1:8" x14ac:dyDescent="0.3">
      <c r="A1540" t="s">
        <v>721</v>
      </c>
      <c r="B1540" t="s">
        <v>249</v>
      </c>
      <c r="C1540" t="s">
        <v>20</v>
      </c>
      <c r="D1540" t="s">
        <v>702</v>
      </c>
      <c r="E1540" t="s">
        <v>3441</v>
      </c>
      <c r="F1540">
        <v>0</v>
      </c>
      <c r="G1540">
        <v>0</v>
      </c>
      <c r="H1540">
        <v>0</v>
      </c>
    </row>
    <row r="1541" spans="1:8" x14ac:dyDescent="0.3">
      <c r="A1541" t="s">
        <v>721</v>
      </c>
      <c r="B1541" t="s">
        <v>249</v>
      </c>
      <c r="C1541" t="s">
        <v>346</v>
      </c>
      <c r="D1541" t="s">
        <v>3458</v>
      </c>
      <c r="E1541" t="s">
        <v>3459</v>
      </c>
      <c r="H1541">
        <v>370.24</v>
      </c>
    </row>
    <row r="1542" spans="1:8" x14ac:dyDescent="0.3">
      <c r="A1542" t="s">
        <v>721</v>
      </c>
      <c r="B1542" t="s">
        <v>249</v>
      </c>
      <c r="C1542" t="s">
        <v>158</v>
      </c>
      <c r="D1542" t="s">
        <v>3460</v>
      </c>
      <c r="E1542" t="s">
        <v>3461</v>
      </c>
      <c r="F1542">
        <v>200</v>
      </c>
      <c r="G1542">
        <v>170</v>
      </c>
      <c r="H1542">
        <v>100</v>
      </c>
    </row>
    <row r="1543" spans="1:8" x14ac:dyDescent="0.3">
      <c r="A1543" t="s">
        <v>721</v>
      </c>
      <c r="B1543" t="s">
        <v>249</v>
      </c>
      <c r="C1543" t="s">
        <v>295</v>
      </c>
      <c r="D1543" t="s">
        <v>3462</v>
      </c>
      <c r="E1543" t="s">
        <v>3461</v>
      </c>
      <c r="F1543">
        <v>152.49</v>
      </c>
      <c r="G1543">
        <v>1172.44</v>
      </c>
      <c r="H1543">
        <v>233.98</v>
      </c>
    </row>
    <row r="1544" spans="1:8" x14ac:dyDescent="0.3">
      <c r="A1544" t="s">
        <v>721</v>
      </c>
      <c r="B1544" t="s">
        <v>249</v>
      </c>
      <c r="C1544" t="s">
        <v>385</v>
      </c>
      <c r="D1544" t="s">
        <v>3463</v>
      </c>
      <c r="E1544" t="s">
        <v>3461</v>
      </c>
      <c r="F1544">
        <v>0</v>
      </c>
      <c r="G1544">
        <v>1190</v>
      </c>
      <c r="H1544">
        <v>2448</v>
      </c>
    </row>
    <row r="1545" spans="1:8" x14ac:dyDescent="0.3">
      <c r="A1545" t="s">
        <v>721</v>
      </c>
      <c r="B1545" t="s">
        <v>249</v>
      </c>
      <c r="C1545" t="s">
        <v>24</v>
      </c>
      <c r="D1545" t="s">
        <v>3464</v>
      </c>
      <c r="E1545" t="s">
        <v>3461</v>
      </c>
      <c r="F1545">
        <v>866.51</v>
      </c>
      <c r="G1545">
        <v>2118.16</v>
      </c>
      <c r="H1545">
        <v>623.9</v>
      </c>
    </row>
    <row r="1546" spans="1:8" x14ac:dyDescent="0.3">
      <c r="A1546" t="s">
        <v>721</v>
      </c>
      <c r="B1546" t="s">
        <v>249</v>
      </c>
      <c r="C1546" t="s">
        <v>324</v>
      </c>
      <c r="D1546" t="s">
        <v>3465</v>
      </c>
      <c r="E1546" t="s">
        <v>3461</v>
      </c>
      <c r="H1546">
        <v>2550</v>
      </c>
    </row>
    <row r="1547" spans="1:8" x14ac:dyDescent="0.3">
      <c r="A1547" t="s">
        <v>721</v>
      </c>
      <c r="B1547" t="s">
        <v>249</v>
      </c>
      <c r="C1547" t="s">
        <v>49</v>
      </c>
      <c r="D1547" t="s">
        <v>3466</v>
      </c>
      <c r="E1547" t="s">
        <v>3461</v>
      </c>
      <c r="F1547">
        <v>3.16</v>
      </c>
    </row>
    <row r="1548" spans="1:8" x14ac:dyDescent="0.3">
      <c r="A1548" t="s">
        <v>721</v>
      </c>
      <c r="B1548" t="s">
        <v>249</v>
      </c>
      <c r="C1548" t="s">
        <v>112</v>
      </c>
      <c r="D1548" t="s">
        <v>703</v>
      </c>
      <c r="E1548" t="s">
        <v>3461</v>
      </c>
      <c r="F1548">
        <v>8321.25</v>
      </c>
      <c r="G1548">
        <v>316.24</v>
      </c>
      <c r="H1548">
        <v>-448.92</v>
      </c>
    </row>
    <row r="1549" spans="1:8" x14ac:dyDescent="0.3">
      <c r="A1549" t="s">
        <v>721</v>
      </c>
      <c r="B1549" t="s">
        <v>252</v>
      </c>
      <c r="C1549" t="s">
        <v>154</v>
      </c>
      <c r="D1549" t="s">
        <v>3476</v>
      </c>
      <c r="E1549" t="s">
        <v>3477</v>
      </c>
      <c r="G1549">
        <v>441</v>
      </c>
    </row>
    <row r="1550" spans="1:8" x14ac:dyDescent="0.3">
      <c r="A1550" t="s">
        <v>721</v>
      </c>
      <c r="B1550" t="s">
        <v>252</v>
      </c>
      <c r="C1550" t="s">
        <v>114</v>
      </c>
      <c r="D1550" t="s">
        <v>704</v>
      </c>
      <c r="E1550" t="s">
        <v>3477</v>
      </c>
      <c r="F1550">
        <v>1472</v>
      </c>
      <c r="G1550">
        <v>5513</v>
      </c>
      <c r="H1550">
        <v>6555.5</v>
      </c>
    </row>
    <row r="1551" spans="1:8" x14ac:dyDescent="0.3">
      <c r="A1551" t="s">
        <v>721</v>
      </c>
      <c r="B1551" t="s">
        <v>252</v>
      </c>
      <c r="C1551" t="s">
        <v>379</v>
      </c>
      <c r="D1551" t="s">
        <v>3478</v>
      </c>
      <c r="E1551" t="s">
        <v>3477</v>
      </c>
      <c r="F1551">
        <v>521.29</v>
      </c>
      <c r="G1551">
        <v>2692.34</v>
      </c>
      <c r="H1551">
        <v>2375.69</v>
      </c>
    </row>
    <row r="1552" spans="1:8" x14ac:dyDescent="0.3">
      <c r="A1552" t="s">
        <v>721</v>
      </c>
      <c r="B1552" t="s">
        <v>252</v>
      </c>
      <c r="C1552" t="s">
        <v>357</v>
      </c>
      <c r="D1552" t="s">
        <v>3479</v>
      </c>
      <c r="E1552" t="s">
        <v>3477</v>
      </c>
      <c r="H1552">
        <v>120</v>
      </c>
    </row>
    <row r="1553" spans="1:8" x14ac:dyDescent="0.3">
      <c r="A1553" t="s">
        <v>721</v>
      </c>
      <c r="B1553" t="s">
        <v>252</v>
      </c>
      <c r="C1553" t="s">
        <v>356</v>
      </c>
      <c r="D1553" t="s">
        <v>3480</v>
      </c>
      <c r="E1553" t="s">
        <v>3481</v>
      </c>
      <c r="F1553">
        <v>67.08</v>
      </c>
      <c r="G1553">
        <v>33.79</v>
      </c>
    </row>
    <row r="1554" spans="1:8" x14ac:dyDescent="0.3">
      <c r="A1554" t="s">
        <v>721</v>
      </c>
      <c r="B1554" t="s">
        <v>252</v>
      </c>
      <c r="C1554" t="s">
        <v>271</v>
      </c>
      <c r="D1554" t="s">
        <v>3482</v>
      </c>
      <c r="E1554" t="s">
        <v>3481</v>
      </c>
      <c r="F1554">
        <v>1207.54</v>
      </c>
      <c r="G1554">
        <v>28.95</v>
      </c>
      <c r="H1554">
        <v>1597.57</v>
      </c>
    </row>
    <row r="1555" spans="1:8" x14ac:dyDescent="0.3">
      <c r="A1555" t="s">
        <v>721</v>
      </c>
      <c r="B1555" t="s">
        <v>252</v>
      </c>
      <c r="C1555" t="s">
        <v>273</v>
      </c>
      <c r="D1555" t="s">
        <v>3483</v>
      </c>
      <c r="E1555" t="s">
        <v>3481</v>
      </c>
      <c r="H1555">
        <v>8.9499999999999993</v>
      </c>
    </row>
    <row r="1556" spans="1:8" x14ac:dyDescent="0.3">
      <c r="A1556" t="s">
        <v>721</v>
      </c>
      <c r="B1556" t="s">
        <v>252</v>
      </c>
      <c r="C1556" t="s">
        <v>333</v>
      </c>
      <c r="D1556" t="s">
        <v>3484</v>
      </c>
      <c r="E1556" t="s">
        <v>3481</v>
      </c>
      <c r="F1556">
        <v>8.56</v>
      </c>
    </row>
    <row r="1557" spans="1:8" x14ac:dyDescent="0.3">
      <c r="A1557" t="s">
        <v>721</v>
      </c>
      <c r="B1557" t="s">
        <v>252</v>
      </c>
      <c r="C1557" t="s">
        <v>360</v>
      </c>
      <c r="D1557" t="s">
        <v>3485</v>
      </c>
      <c r="E1557" t="s">
        <v>3481</v>
      </c>
      <c r="F1557">
        <v>260.57</v>
      </c>
      <c r="G1557">
        <v>80.11</v>
      </c>
      <c r="H1557">
        <v>196.8</v>
      </c>
    </row>
    <row r="1558" spans="1:8" x14ac:dyDescent="0.3">
      <c r="A1558" t="s">
        <v>721</v>
      </c>
      <c r="B1558" t="s">
        <v>252</v>
      </c>
      <c r="C1558" t="s">
        <v>16</v>
      </c>
      <c r="D1558" t="s">
        <v>705</v>
      </c>
      <c r="E1558" t="s">
        <v>3481</v>
      </c>
      <c r="F1558">
        <v>0</v>
      </c>
      <c r="G1558">
        <v>0</v>
      </c>
      <c r="H1558">
        <v>0</v>
      </c>
    </row>
    <row r="1559" spans="1:8" x14ac:dyDescent="0.3">
      <c r="A1559" t="s">
        <v>721</v>
      </c>
      <c r="B1559" t="s">
        <v>252</v>
      </c>
      <c r="C1559" t="s">
        <v>222</v>
      </c>
      <c r="D1559" t="s">
        <v>3486</v>
      </c>
      <c r="E1559" t="s">
        <v>3487</v>
      </c>
      <c r="F1559">
        <v>27.26</v>
      </c>
      <c r="G1559">
        <v>13.61</v>
      </c>
      <c r="H1559">
        <v>16.2</v>
      </c>
    </row>
    <row r="1560" spans="1:8" x14ac:dyDescent="0.3">
      <c r="A1560" t="s">
        <v>721</v>
      </c>
      <c r="B1560" t="s">
        <v>252</v>
      </c>
      <c r="C1560" t="s">
        <v>313</v>
      </c>
      <c r="D1560" t="s">
        <v>3488</v>
      </c>
      <c r="E1560" t="s">
        <v>3487</v>
      </c>
      <c r="F1560">
        <v>1005.66</v>
      </c>
      <c r="G1560">
        <v>532.21</v>
      </c>
      <c r="H1560">
        <v>644.58000000000004</v>
      </c>
    </row>
    <row r="1561" spans="1:8" x14ac:dyDescent="0.3">
      <c r="A1561" t="s">
        <v>721</v>
      </c>
      <c r="B1561" t="s">
        <v>252</v>
      </c>
      <c r="C1561" t="s">
        <v>54</v>
      </c>
      <c r="D1561" t="s">
        <v>3489</v>
      </c>
      <c r="E1561" t="s">
        <v>3487</v>
      </c>
      <c r="G1561">
        <v>396</v>
      </c>
      <c r="H1561">
        <v>363</v>
      </c>
    </row>
    <row r="1562" spans="1:8" x14ac:dyDescent="0.3">
      <c r="A1562" t="s">
        <v>721</v>
      </c>
      <c r="B1562" t="s">
        <v>252</v>
      </c>
      <c r="C1562" t="s">
        <v>282</v>
      </c>
      <c r="D1562" t="s">
        <v>3490</v>
      </c>
      <c r="E1562" t="s">
        <v>3491</v>
      </c>
      <c r="F1562">
        <v>8517.77</v>
      </c>
      <c r="G1562">
        <v>1895.86</v>
      </c>
      <c r="H1562">
        <v>4754.7700000000004</v>
      </c>
    </row>
    <row r="1563" spans="1:8" x14ac:dyDescent="0.3">
      <c r="A1563" t="s">
        <v>721</v>
      </c>
      <c r="B1563" t="s">
        <v>252</v>
      </c>
      <c r="C1563" t="s">
        <v>284</v>
      </c>
      <c r="D1563" t="s">
        <v>3492</v>
      </c>
      <c r="E1563" t="s">
        <v>3491</v>
      </c>
      <c r="F1563">
        <v>83.75</v>
      </c>
    </row>
    <row r="1564" spans="1:8" x14ac:dyDescent="0.3">
      <c r="A1564" t="s">
        <v>721</v>
      </c>
      <c r="B1564" t="s">
        <v>252</v>
      </c>
      <c r="C1564" t="s">
        <v>286</v>
      </c>
      <c r="D1564" t="s">
        <v>3493</v>
      </c>
      <c r="E1564" t="s">
        <v>3491</v>
      </c>
      <c r="G1564">
        <v>30</v>
      </c>
    </row>
    <row r="1565" spans="1:8" x14ac:dyDescent="0.3">
      <c r="A1565" t="s">
        <v>721</v>
      </c>
      <c r="B1565" t="s">
        <v>252</v>
      </c>
      <c r="C1565" t="s">
        <v>321</v>
      </c>
      <c r="D1565" t="s">
        <v>3494</v>
      </c>
      <c r="E1565" t="s">
        <v>3491</v>
      </c>
      <c r="G1565">
        <v>341.16</v>
      </c>
    </row>
    <row r="1566" spans="1:8" x14ac:dyDescent="0.3">
      <c r="A1566" t="s">
        <v>721</v>
      </c>
      <c r="B1566" t="s">
        <v>252</v>
      </c>
      <c r="C1566" t="s">
        <v>375</v>
      </c>
      <c r="D1566" t="s">
        <v>3495</v>
      </c>
      <c r="E1566" t="s">
        <v>3491</v>
      </c>
      <c r="G1566">
        <v>9595.59</v>
      </c>
    </row>
    <row r="1567" spans="1:8" x14ac:dyDescent="0.3">
      <c r="A1567" t="s">
        <v>721</v>
      </c>
      <c r="B1567" t="s">
        <v>252</v>
      </c>
      <c r="C1567" t="s">
        <v>376</v>
      </c>
      <c r="D1567" t="s">
        <v>3496</v>
      </c>
      <c r="E1567" t="s">
        <v>3491</v>
      </c>
      <c r="G1567">
        <v>2296.1799999999998</v>
      </c>
      <c r="H1567">
        <v>1494.3</v>
      </c>
    </row>
    <row r="1568" spans="1:8" x14ac:dyDescent="0.3">
      <c r="A1568" t="s">
        <v>721</v>
      </c>
      <c r="B1568" t="s">
        <v>252</v>
      </c>
      <c r="C1568" t="s">
        <v>291</v>
      </c>
      <c r="D1568" t="s">
        <v>3497</v>
      </c>
      <c r="E1568" t="s">
        <v>3491</v>
      </c>
      <c r="G1568">
        <v>3214.63</v>
      </c>
      <c r="H1568">
        <v>1093.2</v>
      </c>
    </row>
    <row r="1569" spans="1:8" x14ac:dyDescent="0.3">
      <c r="A1569" t="s">
        <v>721</v>
      </c>
      <c r="B1569" t="s">
        <v>252</v>
      </c>
      <c r="C1569" t="s">
        <v>383</v>
      </c>
      <c r="D1569" t="s">
        <v>3498</v>
      </c>
      <c r="E1569" t="s">
        <v>3491</v>
      </c>
      <c r="G1569">
        <v>1900.96</v>
      </c>
      <c r="H1569">
        <v>2821.8</v>
      </c>
    </row>
    <row r="1570" spans="1:8" x14ac:dyDescent="0.3">
      <c r="A1570" t="s">
        <v>721</v>
      </c>
      <c r="B1570" t="s">
        <v>252</v>
      </c>
      <c r="C1570" t="s">
        <v>293</v>
      </c>
      <c r="D1570" t="s">
        <v>3499</v>
      </c>
      <c r="E1570" t="s">
        <v>3491</v>
      </c>
      <c r="F1570">
        <v>5209.03</v>
      </c>
      <c r="G1570">
        <v>1505.61</v>
      </c>
      <c r="H1570">
        <v>585.79999999999995</v>
      </c>
    </row>
    <row r="1571" spans="1:8" x14ac:dyDescent="0.3">
      <c r="A1571" t="s">
        <v>721</v>
      </c>
      <c r="B1571" t="s">
        <v>252</v>
      </c>
      <c r="C1571" t="s">
        <v>294</v>
      </c>
      <c r="D1571" t="s">
        <v>3500</v>
      </c>
      <c r="E1571" t="s">
        <v>3491</v>
      </c>
      <c r="F1571">
        <v>5009.43</v>
      </c>
    </row>
    <row r="1572" spans="1:8" x14ac:dyDescent="0.3">
      <c r="A1572" t="s">
        <v>721</v>
      </c>
      <c r="B1572" t="s">
        <v>252</v>
      </c>
      <c r="C1572" t="s">
        <v>20</v>
      </c>
      <c r="D1572" t="s">
        <v>706</v>
      </c>
      <c r="E1572" t="s">
        <v>3491</v>
      </c>
      <c r="F1572">
        <v>0</v>
      </c>
      <c r="G1572">
        <v>0</v>
      </c>
      <c r="H1572">
        <v>0</v>
      </c>
    </row>
    <row r="1573" spans="1:8" x14ac:dyDescent="0.3">
      <c r="A1573" t="s">
        <v>721</v>
      </c>
      <c r="B1573" t="s">
        <v>252</v>
      </c>
      <c r="C1573" t="s">
        <v>384</v>
      </c>
      <c r="D1573" t="s">
        <v>3501</v>
      </c>
      <c r="E1573" t="s">
        <v>3502</v>
      </c>
      <c r="G1573">
        <v>500</v>
      </c>
      <c r="H1573">
        <v>140</v>
      </c>
    </row>
    <row r="1574" spans="1:8" x14ac:dyDescent="0.3">
      <c r="A1574" t="s">
        <v>721</v>
      </c>
      <c r="B1574" t="s">
        <v>252</v>
      </c>
      <c r="C1574" t="s">
        <v>346</v>
      </c>
      <c r="D1574" t="s">
        <v>3503</v>
      </c>
      <c r="E1574" t="s">
        <v>3504</v>
      </c>
      <c r="H1574">
        <v>1420.74</v>
      </c>
    </row>
    <row r="1575" spans="1:8" x14ac:dyDescent="0.3">
      <c r="A1575" t="s">
        <v>721</v>
      </c>
      <c r="B1575" t="s">
        <v>252</v>
      </c>
      <c r="C1575" t="s">
        <v>295</v>
      </c>
      <c r="D1575" t="s">
        <v>3505</v>
      </c>
      <c r="E1575" t="s">
        <v>3506</v>
      </c>
      <c r="H1575">
        <v>160</v>
      </c>
    </row>
    <row r="1576" spans="1:8" x14ac:dyDescent="0.3">
      <c r="A1576" t="s">
        <v>721</v>
      </c>
      <c r="B1576" t="s">
        <v>252</v>
      </c>
      <c r="C1576" t="s">
        <v>296</v>
      </c>
      <c r="D1576" t="s">
        <v>3507</v>
      </c>
      <c r="E1576" t="s">
        <v>3506</v>
      </c>
      <c r="G1576">
        <v>156</v>
      </c>
    </row>
    <row r="1577" spans="1:8" x14ac:dyDescent="0.3">
      <c r="A1577" t="s">
        <v>721</v>
      </c>
      <c r="B1577" t="s">
        <v>252</v>
      </c>
      <c r="C1577" t="s">
        <v>24</v>
      </c>
      <c r="D1577" t="s">
        <v>3508</v>
      </c>
      <c r="E1577" t="s">
        <v>3506</v>
      </c>
      <c r="H1577">
        <v>70.95</v>
      </c>
    </row>
    <row r="1578" spans="1:8" x14ac:dyDescent="0.3">
      <c r="A1578" t="s">
        <v>721</v>
      </c>
      <c r="B1578" t="s">
        <v>252</v>
      </c>
      <c r="C1578" t="s">
        <v>298</v>
      </c>
      <c r="D1578" t="s">
        <v>3509</v>
      </c>
      <c r="E1578" t="s">
        <v>3506</v>
      </c>
      <c r="F1578">
        <v>180</v>
      </c>
    </row>
    <row r="1579" spans="1:8" x14ac:dyDescent="0.3">
      <c r="A1579" t="s">
        <v>721</v>
      </c>
      <c r="B1579" t="s">
        <v>252</v>
      </c>
      <c r="C1579" t="s">
        <v>112</v>
      </c>
      <c r="D1579" t="s">
        <v>3510</v>
      </c>
      <c r="E1579" t="s">
        <v>3506</v>
      </c>
      <c r="F1579">
        <v>883.04</v>
      </c>
      <c r="G1579">
        <v>538.24</v>
      </c>
      <c r="H1579">
        <v>1050.22</v>
      </c>
    </row>
    <row r="1580" spans="1:8" x14ac:dyDescent="0.3">
      <c r="A1580" t="s">
        <v>721</v>
      </c>
      <c r="B1580" t="s">
        <v>252</v>
      </c>
      <c r="C1580" t="s">
        <v>28</v>
      </c>
      <c r="D1580" t="s">
        <v>707</v>
      </c>
      <c r="E1580" t="s">
        <v>3506</v>
      </c>
      <c r="F1580">
        <v>0</v>
      </c>
      <c r="G1580">
        <v>0</v>
      </c>
      <c r="H1580">
        <v>0</v>
      </c>
    </row>
    <row r="1593" spans="4:5" x14ac:dyDescent="0.3">
      <c r="D1593" t="s">
        <v>262</v>
      </c>
      <c r="E1593" t="s">
        <v>262</v>
      </c>
    </row>
    <row r="1594" spans="4:5" x14ac:dyDescent="0.3">
      <c r="D1594" t="s">
        <v>262</v>
      </c>
      <c r="E1594" t="s">
        <v>262</v>
      </c>
    </row>
    <row r="1595" spans="4:5" x14ac:dyDescent="0.3">
      <c r="D1595" t="s">
        <v>262</v>
      </c>
      <c r="E1595" t="s">
        <v>262</v>
      </c>
    </row>
    <row r="1596" spans="4:5" x14ac:dyDescent="0.3">
      <c r="D1596" t="s">
        <v>262</v>
      </c>
      <c r="E1596" t="s">
        <v>262</v>
      </c>
    </row>
    <row r="1597" spans="4:5" x14ac:dyDescent="0.3">
      <c r="D1597" t="s">
        <v>262</v>
      </c>
      <c r="E1597" t="s">
        <v>262</v>
      </c>
    </row>
    <row r="1598" spans="4:5" x14ac:dyDescent="0.3">
      <c r="D1598" t="s">
        <v>262</v>
      </c>
      <c r="E1598" t="s">
        <v>262</v>
      </c>
    </row>
    <row r="1599" spans="4:5" x14ac:dyDescent="0.3">
      <c r="D1599" t="s">
        <v>262</v>
      </c>
      <c r="E1599" t="s">
        <v>262</v>
      </c>
    </row>
    <row r="1600" spans="4:5" x14ac:dyDescent="0.3">
      <c r="D1600" t="s">
        <v>262</v>
      </c>
      <c r="E1600" t="s">
        <v>262</v>
      </c>
    </row>
    <row r="1601" spans="4:5" x14ac:dyDescent="0.3">
      <c r="D1601" t="s">
        <v>262</v>
      </c>
      <c r="E1601" t="s">
        <v>262</v>
      </c>
    </row>
    <row r="1602" spans="4:5" x14ac:dyDescent="0.3">
      <c r="D1602" t="s">
        <v>262</v>
      </c>
      <c r="E1602" t="s">
        <v>262</v>
      </c>
    </row>
    <row r="1603" spans="4:5" x14ac:dyDescent="0.3">
      <c r="D1603" t="s">
        <v>262</v>
      </c>
      <c r="E1603" t="s">
        <v>262</v>
      </c>
    </row>
    <row r="1604" spans="4:5" x14ac:dyDescent="0.3">
      <c r="D1604" t="s">
        <v>262</v>
      </c>
      <c r="E1604" t="s">
        <v>262</v>
      </c>
    </row>
    <row r="1605" spans="4:5" x14ac:dyDescent="0.3">
      <c r="D1605" t="s">
        <v>262</v>
      </c>
      <c r="E1605" t="s">
        <v>262</v>
      </c>
    </row>
    <row r="1606" spans="4:5" x14ac:dyDescent="0.3">
      <c r="D1606" t="s">
        <v>262</v>
      </c>
      <c r="E1606" t="s">
        <v>262</v>
      </c>
    </row>
    <row r="1607" spans="4:5" x14ac:dyDescent="0.3">
      <c r="D1607" t="s">
        <v>262</v>
      </c>
      <c r="E1607" t="s">
        <v>262</v>
      </c>
    </row>
    <row r="1608" spans="4:5" x14ac:dyDescent="0.3">
      <c r="D1608" t="s">
        <v>262</v>
      </c>
      <c r="E1608" t="s">
        <v>262</v>
      </c>
    </row>
    <row r="1609" spans="4:5" x14ac:dyDescent="0.3">
      <c r="D1609" t="s">
        <v>262</v>
      </c>
      <c r="E1609" t="s">
        <v>262</v>
      </c>
    </row>
    <row r="1610" spans="4:5" x14ac:dyDescent="0.3">
      <c r="D1610" t="s">
        <v>262</v>
      </c>
      <c r="E1610" t="s">
        <v>262</v>
      </c>
    </row>
    <row r="1611" spans="4:5" x14ac:dyDescent="0.3">
      <c r="D1611" t="s">
        <v>262</v>
      </c>
      <c r="E1611" t="s">
        <v>262</v>
      </c>
    </row>
    <row r="1612" spans="4:5" x14ac:dyDescent="0.3">
      <c r="D1612" t="s">
        <v>262</v>
      </c>
      <c r="E1612" t="s">
        <v>262</v>
      </c>
    </row>
    <row r="1613" spans="4:5" x14ac:dyDescent="0.3">
      <c r="D1613" t="s">
        <v>262</v>
      </c>
      <c r="E1613" t="s">
        <v>262</v>
      </c>
    </row>
    <row r="1614" spans="4:5" x14ac:dyDescent="0.3">
      <c r="D1614" t="s">
        <v>262</v>
      </c>
      <c r="E1614" t="s">
        <v>262</v>
      </c>
    </row>
    <row r="1615" spans="4:5" x14ac:dyDescent="0.3">
      <c r="D1615" t="s">
        <v>262</v>
      </c>
      <c r="E1615" t="s">
        <v>262</v>
      </c>
    </row>
    <row r="1616" spans="4:5" x14ac:dyDescent="0.3">
      <c r="D1616" t="s">
        <v>262</v>
      </c>
      <c r="E1616" t="s">
        <v>262</v>
      </c>
    </row>
    <row r="1617" spans="4:5" x14ac:dyDescent="0.3">
      <c r="D1617" t="s">
        <v>262</v>
      </c>
      <c r="E1617" t="s">
        <v>262</v>
      </c>
    </row>
    <row r="1618" spans="4:5" x14ac:dyDescent="0.3">
      <c r="D1618" t="s">
        <v>262</v>
      </c>
      <c r="E1618" t="s">
        <v>262</v>
      </c>
    </row>
    <row r="1619" spans="4:5" x14ac:dyDescent="0.3">
      <c r="D1619" t="s">
        <v>262</v>
      </c>
      <c r="E1619" t="s">
        <v>262</v>
      </c>
    </row>
    <row r="1620" spans="4:5" x14ac:dyDescent="0.3">
      <c r="D1620" t="s">
        <v>262</v>
      </c>
      <c r="E1620" t="s">
        <v>262</v>
      </c>
    </row>
    <row r="1621" spans="4:5" x14ac:dyDescent="0.3">
      <c r="D1621" t="s">
        <v>262</v>
      </c>
      <c r="E1621" t="s">
        <v>262</v>
      </c>
    </row>
    <row r="1622" spans="4:5" x14ac:dyDescent="0.3">
      <c r="D1622" t="s">
        <v>262</v>
      </c>
      <c r="E1622" t="s">
        <v>262</v>
      </c>
    </row>
    <row r="1623" spans="4:5" x14ac:dyDescent="0.3">
      <c r="D1623" t="s">
        <v>262</v>
      </c>
      <c r="E1623" t="s">
        <v>262</v>
      </c>
    </row>
    <row r="1624" spans="4:5" x14ac:dyDescent="0.3">
      <c r="D1624" t="s">
        <v>262</v>
      </c>
      <c r="E1624" t="s">
        <v>262</v>
      </c>
    </row>
    <row r="1625" spans="4:5" x14ac:dyDescent="0.3">
      <c r="D1625" t="s">
        <v>262</v>
      </c>
      <c r="E1625" t="s">
        <v>262</v>
      </c>
    </row>
    <row r="1626" spans="4:5" x14ac:dyDescent="0.3">
      <c r="D1626" t="s">
        <v>262</v>
      </c>
      <c r="E1626" t="s">
        <v>262</v>
      </c>
    </row>
    <row r="1627" spans="4:5" x14ac:dyDescent="0.3">
      <c r="D1627" t="s">
        <v>262</v>
      </c>
      <c r="E1627" t="s">
        <v>262</v>
      </c>
    </row>
    <row r="1628" spans="4:5" x14ac:dyDescent="0.3">
      <c r="D1628" t="s">
        <v>262</v>
      </c>
      <c r="E1628" t="s">
        <v>262</v>
      </c>
    </row>
    <row r="1629" spans="4:5" x14ac:dyDescent="0.3">
      <c r="D1629" t="s">
        <v>262</v>
      </c>
      <c r="E1629" t="s">
        <v>262</v>
      </c>
    </row>
    <row r="1630" spans="4:5" x14ac:dyDescent="0.3">
      <c r="D1630" t="s">
        <v>262</v>
      </c>
      <c r="E1630" t="s">
        <v>262</v>
      </c>
    </row>
    <row r="1631" spans="4:5" x14ac:dyDescent="0.3">
      <c r="D1631" t="s">
        <v>262</v>
      </c>
      <c r="E1631" t="s">
        <v>262</v>
      </c>
    </row>
    <row r="1632" spans="4:5" x14ac:dyDescent="0.3">
      <c r="D1632" t="s">
        <v>262</v>
      </c>
      <c r="E1632" t="s">
        <v>262</v>
      </c>
    </row>
    <row r="1633" spans="4:5" x14ac:dyDescent="0.3">
      <c r="D1633" t="s">
        <v>262</v>
      </c>
      <c r="E1633" t="s">
        <v>262</v>
      </c>
    </row>
    <row r="1634" spans="4:5" x14ac:dyDescent="0.3">
      <c r="D1634" t="s">
        <v>262</v>
      </c>
      <c r="E1634" t="s">
        <v>262</v>
      </c>
    </row>
    <row r="1635" spans="4:5" x14ac:dyDescent="0.3">
      <c r="D1635" t="s">
        <v>262</v>
      </c>
      <c r="E1635" t="s">
        <v>262</v>
      </c>
    </row>
    <row r="1636" spans="4:5" x14ac:dyDescent="0.3">
      <c r="D1636" t="s">
        <v>262</v>
      </c>
      <c r="E1636" t="s">
        <v>262</v>
      </c>
    </row>
    <row r="1637" spans="4:5" x14ac:dyDescent="0.3">
      <c r="D1637" t="s">
        <v>262</v>
      </c>
      <c r="E1637" t="s">
        <v>262</v>
      </c>
    </row>
    <row r="1638" spans="4:5" x14ac:dyDescent="0.3">
      <c r="D1638" t="s">
        <v>262</v>
      </c>
      <c r="E1638" t="s">
        <v>262</v>
      </c>
    </row>
    <row r="1639" spans="4:5" x14ac:dyDescent="0.3">
      <c r="D1639" t="s">
        <v>262</v>
      </c>
      <c r="E1639" t="s">
        <v>262</v>
      </c>
    </row>
    <row r="1640" spans="4:5" x14ac:dyDescent="0.3">
      <c r="D1640" t="s">
        <v>262</v>
      </c>
      <c r="E1640" t="s">
        <v>262</v>
      </c>
    </row>
    <row r="1641" spans="4:5" x14ac:dyDescent="0.3">
      <c r="D1641" t="s">
        <v>262</v>
      </c>
      <c r="E1641" t="s">
        <v>262</v>
      </c>
    </row>
    <row r="1642" spans="4:5" x14ac:dyDescent="0.3">
      <c r="D1642" t="s">
        <v>262</v>
      </c>
      <c r="E1642" t="s">
        <v>262</v>
      </c>
    </row>
    <row r="1643" spans="4:5" x14ac:dyDescent="0.3">
      <c r="D1643" t="s">
        <v>262</v>
      </c>
      <c r="E1643" t="s">
        <v>262</v>
      </c>
    </row>
    <row r="1644" spans="4:5" x14ac:dyDescent="0.3">
      <c r="D1644" t="s">
        <v>262</v>
      </c>
      <c r="E1644" t="s">
        <v>262</v>
      </c>
    </row>
    <row r="1645" spans="4:5" x14ac:dyDescent="0.3">
      <c r="D1645" t="s">
        <v>262</v>
      </c>
      <c r="E1645" t="s">
        <v>262</v>
      </c>
    </row>
    <row r="1646" spans="4:5" x14ac:dyDescent="0.3">
      <c r="D1646" t="s">
        <v>262</v>
      </c>
      <c r="E1646" t="s">
        <v>262</v>
      </c>
    </row>
    <row r="1647" spans="4:5" x14ac:dyDescent="0.3">
      <c r="D1647" t="s">
        <v>262</v>
      </c>
      <c r="E1647" t="s">
        <v>262</v>
      </c>
    </row>
    <row r="1648" spans="4:5" x14ac:dyDescent="0.3">
      <c r="D1648" t="s">
        <v>262</v>
      </c>
      <c r="E1648" t="s">
        <v>262</v>
      </c>
    </row>
    <row r="1649" spans="4:5" x14ac:dyDescent="0.3">
      <c r="D1649" t="s">
        <v>262</v>
      </c>
      <c r="E1649" t="s">
        <v>262</v>
      </c>
    </row>
    <row r="1650" spans="4:5" x14ac:dyDescent="0.3">
      <c r="D1650" t="s">
        <v>262</v>
      </c>
      <c r="E1650" t="s">
        <v>262</v>
      </c>
    </row>
    <row r="1651" spans="4:5" x14ac:dyDescent="0.3">
      <c r="D1651" t="s">
        <v>262</v>
      </c>
      <c r="E1651" t="s">
        <v>262</v>
      </c>
    </row>
    <row r="1652" spans="4:5" x14ac:dyDescent="0.3">
      <c r="D1652" t="s">
        <v>262</v>
      </c>
      <c r="E1652" t="s">
        <v>262</v>
      </c>
    </row>
    <row r="1653" spans="4:5" x14ac:dyDescent="0.3">
      <c r="D1653" t="s">
        <v>262</v>
      </c>
      <c r="E1653" t="s">
        <v>262</v>
      </c>
    </row>
    <row r="1654" spans="4:5" x14ac:dyDescent="0.3">
      <c r="D1654" t="s">
        <v>262</v>
      </c>
      <c r="E1654" t="s">
        <v>262</v>
      </c>
    </row>
    <row r="1655" spans="4:5" x14ac:dyDescent="0.3">
      <c r="D1655" t="s">
        <v>262</v>
      </c>
      <c r="E1655" t="s">
        <v>262</v>
      </c>
    </row>
    <row r="1656" spans="4:5" x14ac:dyDescent="0.3">
      <c r="D1656" t="s">
        <v>262</v>
      </c>
      <c r="E1656" t="s">
        <v>262</v>
      </c>
    </row>
    <row r="1657" spans="4:5" x14ac:dyDescent="0.3">
      <c r="D1657" t="s">
        <v>262</v>
      </c>
      <c r="E1657" t="s">
        <v>262</v>
      </c>
    </row>
    <row r="1658" spans="4:5" x14ac:dyDescent="0.3">
      <c r="D1658" t="s">
        <v>262</v>
      </c>
      <c r="E1658" t="s">
        <v>262</v>
      </c>
    </row>
    <row r="1659" spans="4:5" x14ac:dyDescent="0.3">
      <c r="D1659" t="s">
        <v>262</v>
      </c>
      <c r="E1659" t="s">
        <v>262</v>
      </c>
    </row>
    <row r="1660" spans="4:5" x14ac:dyDescent="0.3">
      <c r="D1660" t="s">
        <v>262</v>
      </c>
      <c r="E1660" t="s">
        <v>262</v>
      </c>
    </row>
    <row r="1661" spans="4:5" x14ac:dyDescent="0.3">
      <c r="D1661" t="s">
        <v>262</v>
      </c>
      <c r="E1661" t="s">
        <v>262</v>
      </c>
    </row>
    <row r="1662" spans="4:5" x14ac:dyDescent="0.3">
      <c r="D1662" t="s">
        <v>262</v>
      </c>
      <c r="E1662" t="s">
        <v>262</v>
      </c>
    </row>
    <row r="1663" spans="4:5" x14ac:dyDescent="0.3">
      <c r="D1663" t="s">
        <v>262</v>
      </c>
      <c r="E1663" t="s">
        <v>262</v>
      </c>
    </row>
    <row r="1664" spans="4:5" x14ac:dyDescent="0.3">
      <c r="D1664" t="s">
        <v>262</v>
      </c>
      <c r="E1664" t="s">
        <v>262</v>
      </c>
    </row>
    <row r="1665" spans="4:5" x14ac:dyDescent="0.3">
      <c r="D1665" t="s">
        <v>262</v>
      </c>
      <c r="E1665" t="s">
        <v>262</v>
      </c>
    </row>
    <row r="1666" spans="4:5" x14ac:dyDescent="0.3">
      <c r="D1666" t="s">
        <v>262</v>
      </c>
      <c r="E1666" t="s">
        <v>262</v>
      </c>
    </row>
    <row r="1667" spans="4:5" x14ac:dyDescent="0.3">
      <c r="D1667" t="s">
        <v>262</v>
      </c>
      <c r="E1667" t="s">
        <v>262</v>
      </c>
    </row>
    <row r="1668" spans="4:5" x14ac:dyDescent="0.3">
      <c r="D1668" t="s">
        <v>262</v>
      </c>
      <c r="E1668" t="s">
        <v>262</v>
      </c>
    </row>
    <row r="1669" spans="4:5" x14ac:dyDescent="0.3">
      <c r="D1669" t="s">
        <v>262</v>
      </c>
      <c r="E1669" t="s">
        <v>262</v>
      </c>
    </row>
    <row r="1670" spans="4:5" x14ac:dyDescent="0.3">
      <c r="D1670" t="s">
        <v>262</v>
      </c>
      <c r="E1670" t="s">
        <v>262</v>
      </c>
    </row>
    <row r="1671" spans="4:5" x14ac:dyDescent="0.3">
      <c r="D1671" t="s">
        <v>262</v>
      </c>
      <c r="E1671" t="s">
        <v>262</v>
      </c>
    </row>
    <row r="1672" spans="4:5" x14ac:dyDescent="0.3">
      <c r="D1672" t="s">
        <v>262</v>
      </c>
      <c r="E1672" t="s">
        <v>262</v>
      </c>
    </row>
    <row r="1673" spans="4:5" x14ac:dyDescent="0.3">
      <c r="D1673" t="s">
        <v>262</v>
      </c>
      <c r="E1673" t="s">
        <v>262</v>
      </c>
    </row>
    <row r="1674" spans="4:5" x14ac:dyDescent="0.3">
      <c r="D1674" t="s">
        <v>262</v>
      </c>
      <c r="E1674" t="s">
        <v>262</v>
      </c>
    </row>
    <row r="1675" spans="4:5" x14ac:dyDescent="0.3">
      <c r="D1675" t="s">
        <v>262</v>
      </c>
      <c r="E1675" t="s">
        <v>262</v>
      </c>
    </row>
    <row r="1676" spans="4:5" x14ac:dyDescent="0.3">
      <c r="D1676" t="s">
        <v>262</v>
      </c>
      <c r="E1676" t="s">
        <v>262</v>
      </c>
    </row>
    <row r="1677" spans="4:5" x14ac:dyDescent="0.3">
      <c r="D1677" t="s">
        <v>262</v>
      </c>
      <c r="E1677" t="s">
        <v>262</v>
      </c>
    </row>
    <row r="1678" spans="4:5" x14ac:dyDescent="0.3">
      <c r="D1678" t="s">
        <v>262</v>
      </c>
      <c r="E1678" t="s">
        <v>262</v>
      </c>
    </row>
    <row r="1679" spans="4:5" x14ac:dyDescent="0.3">
      <c r="D1679" t="s">
        <v>262</v>
      </c>
      <c r="E1679" t="s">
        <v>262</v>
      </c>
    </row>
    <row r="1680" spans="4:5" x14ac:dyDescent="0.3">
      <c r="D1680" t="s">
        <v>262</v>
      </c>
      <c r="E1680" t="s">
        <v>262</v>
      </c>
    </row>
    <row r="1681" spans="4:5" x14ac:dyDescent="0.3">
      <c r="D1681" t="s">
        <v>262</v>
      </c>
      <c r="E1681" t="s">
        <v>262</v>
      </c>
    </row>
    <row r="1682" spans="4:5" x14ac:dyDescent="0.3">
      <c r="D1682" t="s">
        <v>262</v>
      </c>
      <c r="E1682" t="s">
        <v>262</v>
      </c>
    </row>
    <row r="1683" spans="4:5" x14ac:dyDescent="0.3">
      <c r="D1683" t="s">
        <v>262</v>
      </c>
      <c r="E1683" t="s">
        <v>262</v>
      </c>
    </row>
    <row r="1684" spans="4:5" x14ac:dyDescent="0.3">
      <c r="D1684" t="s">
        <v>262</v>
      </c>
      <c r="E1684" t="s">
        <v>262</v>
      </c>
    </row>
    <row r="1685" spans="4:5" x14ac:dyDescent="0.3">
      <c r="D1685" t="s">
        <v>262</v>
      </c>
      <c r="E1685" t="s">
        <v>262</v>
      </c>
    </row>
    <row r="1686" spans="4:5" x14ac:dyDescent="0.3">
      <c r="D1686" t="s">
        <v>262</v>
      </c>
      <c r="E1686" t="s">
        <v>262</v>
      </c>
    </row>
    <row r="1687" spans="4:5" x14ac:dyDescent="0.3">
      <c r="D1687" t="s">
        <v>262</v>
      </c>
      <c r="E1687" t="s">
        <v>262</v>
      </c>
    </row>
    <row r="1688" spans="4:5" x14ac:dyDescent="0.3">
      <c r="D1688" t="s">
        <v>262</v>
      </c>
      <c r="E1688" t="s">
        <v>262</v>
      </c>
    </row>
    <row r="1689" spans="4:5" x14ac:dyDescent="0.3">
      <c r="D1689" t="s">
        <v>262</v>
      </c>
      <c r="E1689" t="s">
        <v>262</v>
      </c>
    </row>
    <row r="1690" spans="4:5" x14ac:dyDescent="0.3">
      <c r="D1690" t="s">
        <v>262</v>
      </c>
      <c r="E1690" t="s">
        <v>262</v>
      </c>
    </row>
    <row r="1691" spans="4:5" x14ac:dyDescent="0.3">
      <c r="D1691" t="s">
        <v>262</v>
      </c>
      <c r="E1691" t="s">
        <v>262</v>
      </c>
    </row>
    <row r="1692" spans="4:5" x14ac:dyDescent="0.3">
      <c r="D1692" t="s">
        <v>262</v>
      </c>
      <c r="E1692" t="s">
        <v>262</v>
      </c>
    </row>
    <row r="1693" spans="4:5" x14ac:dyDescent="0.3">
      <c r="D1693" t="s">
        <v>262</v>
      </c>
      <c r="E1693" t="s">
        <v>262</v>
      </c>
    </row>
    <row r="1694" spans="4:5" x14ac:dyDescent="0.3">
      <c r="D1694" t="s">
        <v>262</v>
      </c>
      <c r="E1694" t="s">
        <v>262</v>
      </c>
    </row>
    <row r="1695" spans="4:5" x14ac:dyDescent="0.3">
      <c r="D1695" t="s">
        <v>262</v>
      </c>
      <c r="E1695" t="s">
        <v>262</v>
      </c>
    </row>
    <row r="1696" spans="4:5" x14ac:dyDescent="0.3">
      <c r="D1696" t="s">
        <v>262</v>
      </c>
      <c r="E1696" t="s">
        <v>262</v>
      </c>
    </row>
    <row r="1697" spans="4:5" x14ac:dyDescent="0.3">
      <c r="D1697" t="s">
        <v>262</v>
      </c>
      <c r="E1697" t="s">
        <v>262</v>
      </c>
    </row>
    <row r="1698" spans="4:5" x14ac:dyDescent="0.3">
      <c r="D1698" t="s">
        <v>262</v>
      </c>
      <c r="E1698" t="s">
        <v>262</v>
      </c>
    </row>
    <row r="1699" spans="4:5" x14ac:dyDescent="0.3">
      <c r="D1699" t="s">
        <v>262</v>
      </c>
      <c r="E1699" t="s">
        <v>262</v>
      </c>
    </row>
    <row r="1700" spans="4:5" x14ac:dyDescent="0.3">
      <c r="D1700" t="s">
        <v>262</v>
      </c>
      <c r="E1700" t="s">
        <v>262</v>
      </c>
    </row>
    <row r="1701" spans="4:5" x14ac:dyDescent="0.3">
      <c r="D1701" t="s">
        <v>262</v>
      </c>
      <c r="E1701" t="s">
        <v>262</v>
      </c>
    </row>
    <row r="1702" spans="4:5" x14ac:dyDescent="0.3">
      <c r="D1702" t="s">
        <v>262</v>
      </c>
      <c r="E1702" t="s">
        <v>262</v>
      </c>
    </row>
    <row r="1703" spans="4:5" x14ac:dyDescent="0.3">
      <c r="D1703" t="s">
        <v>262</v>
      </c>
      <c r="E1703" t="s">
        <v>262</v>
      </c>
    </row>
    <row r="1704" spans="4:5" x14ac:dyDescent="0.3">
      <c r="D1704" t="s">
        <v>262</v>
      </c>
      <c r="E1704" t="s">
        <v>262</v>
      </c>
    </row>
    <row r="1705" spans="4:5" x14ac:dyDescent="0.3">
      <c r="D1705" t="s">
        <v>262</v>
      </c>
      <c r="E1705" t="s">
        <v>262</v>
      </c>
    </row>
    <row r="1706" spans="4:5" x14ac:dyDescent="0.3">
      <c r="D1706" t="s">
        <v>262</v>
      </c>
      <c r="E1706" t="s">
        <v>262</v>
      </c>
    </row>
    <row r="1707" spans="4:5" x14ac:dyDescent="0.3">
      <c r="D1707" t="s">
        <v>262</v>
      </c>
      <c r="E1707" t="s">
        <v>262</v>
      </c>
    </row>
    <row r="1708" spans="4:5" x14ac:dyDescent="0.3">
      <c r="D1708" t="s">
        <v>262</v>
      </c>
      <c r="E1708" t="s">
        <v>262</v>
      </c>
    </row>
    <row r="1709" spans="4:5" x14ac:dyDescent="0.3">
      <c r="D1709" t="s">
        <v>262</v>
      </c>
      <c r="E1709" t="s">
        <v>262</v>
      </c>
    </row>
    <row r="1710" spans="4:5" x14ac:dyDescent="0.3">
      <c r="D1710" t="s">
        <v>262</v>
      </c>
      <c r="E1710" t="s">
        <v>262</v>
      </c>
    </row>
    <row r="1711" spans="4:5" x14ac:dyDescent="0.3">
      <c r="D1711" t="s">
        <v>262</v>
      </c>
      <c r="E1711" t="s">
        <v>262</v>
      </c>
    </row>
    <row r="1712" spans="4:5" x14ac:dyDescent="0.3">
      <c r="D1712" t="s">
        <v>262</v>
      </c>
      <c r="E1712" t="s">
        <v>262</v>
      </c>
    </row>
    <row r="1713" spans="4:5" x14ac:dyDescent="0.3">
      <c r="D1713" t="s">
        <v>262</v>
      </c>
      <c r="E1713" t="s">
        <v>262</v>
      </c>
    </row>
    <row r="1714" spans="4:5" x14ac:dyDescent="0.3">
      <c r="D1714" t="s">
        <v>262</v>
      </c>
      <c r="E1714" t="s">
        <v>262</v>
      </c>
    </row>
    <row r="1715" spans="4:5" x14ac:dyDescent="0.3">
      <c r="D1715" t="s">
        <v>262</v>
      </c>
      <c r="E1715" t="s">
        <v>262</v>
      </c>
    </row>
    <row r="1716" spans="4:5" x14ac:dyDescent="0.3">
      <c r="D1716" t="s">
        <v>262</v>
      </c>
      <c r="E1716" t="s">
        <v>262</v>
      </c>
    </row>
    <row r="1717" spans="4:5" x14ac:dyDescent="0.3">
      <c r="D1717" t="s">
        <v>262</v>
      </c>
      <c r="E1717" t="s">
        <v>262</v>
      </c>
    </row>
    <row r="1718" spans="4:5" x14ac:dyDescent="0.3">
      <c r="D1718" t="s">
        <v>262</v>
      </c>
      <c r="E1718" t="s">
        <v>262</v>
      </c>
    </row>
    <row r="1719" spans="4:5" x14ac:dyDescent="0.3">
      <c r="D1719" t="s">
        <v>262</v>
      </c>
      <c r="E1719" t="s">
        <v>262</v>
      </c>
    </row>
    <row r="1720" spans="4:5" x14ac:dyDescent="0.3">
      <c r="D1720" t="s">
        <v>262</v>
      </c>
      <c r="E1720" t="s">
        <v>262</v>
      </c>
    </row>
    <row r="1721" spans="4:5" x14ac:dyDescent="0.3">
      <c r="D1721" t="s">
        <v>262</v>
      </c>
      <c r="E1721" t="s">
        <v>262</v>
      </c>
    </row>
    <row r="1722" spans="4:5" x14ac:dyDescent="0.3">
      <c r="D1722" t="s">
        <v>262</v>
      </c>
      <c r="E1722" t="s">
        <v>262</v>
      </c>
    </row>
    <row r="1723" spans="4:5" x14ac:dyDescent="0.3">
      <c r="D1723" t="s">
        <v>262</v>
      </c>
      <c r="E1723" t="s">
        <v>262</v>
      </c>
    </row>
    <row r="1724" spans="4:5" x14ac:dyDescent="0.3">
      <c r="D1724" t="s">
        <v>262</v>
      </c>
      <c r="E1724" t="s">
        <v>262</v>
      </c>
    </row>
    <row r="1725" spans="4:5" x14ac:dyDescent="0.3">
      <c r="D1725" t="s">
        <v>262</v>
      </c>
      <c r="E1725" t="s">
        <v>262</v>
      </c>
    </row>
    <row r="1726" spans="4:5" x14ac:dyDescent="0.3">
      <c r="D1726" t="s">
        <v>262</v>
      </c>
      <c r="E1726" t="s">
        <v>262</v>
      </c>
    </row>
    <row r="1727" spans="4:5" x14ac:dyDescent="0.3">
      <c r="D1727" t="s">
        <v>262</v>
      </c>
      <c r="E1727" t="s">
        <v>262</v>
      </c>
    </row>
    <row r="1728" spans="4:5" x14ac:dyDescent="0.3">
      <c r="D1728" t="s">
        <v>262</v>
      </c>
      <c r="E1728" t="s">
        <v>262</v>
      </c>
    </row>
    <row r="1729" spans="4:5" x14ac:dyDescent="0.3">
      <c r="D1729" t="s">
        <v>262</v>
      </c>
      <c r="E1729" t="s">
        <v>262</v>
      </c>
    </row>
    <row r="1730" spans="4:5" x14ac:dyDescent="0.3">
      <c r="D1730" t="s">
        <v>262</v>
      </c>
      <c r="E1730" t="s">
        <v>262</v>
      </c>
    </row>
    <row r="1731" spans="4:5" x14ac:dyDescent="0.3">
      <c r="D1731" t="s">
        <v>262</v>
      </c>
      <c r="E1731" t="s">
        <v>262</v>
      </c>
    </row>
    <row r="1732" spans="4:5" x14ac:dyDescent="0.3">
      <c r="D1732" t="s">
        <v>262</v>
      </c>
      <c r="E1732" t="s">
        <v>262</v>
      </c>
    </row>
    <row r="1733" spans="4:5" x14ac:dyDescent="0.3">
      <c r="D1733" t="s">
        <v>262</v>
      </c>
      <c r="E1733" t="s">
        <v>262</v>
      </c>
    </row>
    <row r="1734" spans="4:5" x14ac:dyDescent="0.3">
      <c r="D1734" t="s">
        <v>262</v>
      </c>
      <c r="E1734" t="s">
        <v>262</v>
      </c>
    </row>
    <row r="1735" spans="4:5" x14ac:dyDescent="0.3">
      <c r="D1735" t="s">
        <v>262</v>
      </c>
      <c r="E1735" t="s">
        <v>262</v>
      </c>
    </row>
    <row r="1736" spans="4:5" x14ac:dyDescent="0.3">
      <c r="D1736" t="s">
        <v>262</v>
      </c>
      <c r="E1736" t="s">
        <v>262</v>
      </c>
    </row>
    <row r="1737" spans="4:5" x14ac:dyDescent="0.3">
      <c r="D1737" t="s">
        <v>262</v>
      </c>
      <c r="E1737" t="s">
        <v>262</v>
      </c>
    </row>
    <row r="1738" spans="4:5" x14ac:dyDescent="0.3">
      <c r="D1738" t="s">
        <v>262</v>
      </c>
      <c r="E1738" t="s">
        <v>262</v>
      </c>
    </row>
    <row r="1739" spans="4:5" x14ac:dyDescent="0.3">
      <c r="D1739" t="s">
        <v>262</v>
      </c>
      <c r="E1739" t="s">
        <v>262</v>
      </c>
    </row>
    <row r="1740" spans="4:5" x14ac:dyDescent="0.3">
      <c r="D1740" t="s">
        <v>262</v>
      </c>
      <c r="E1740" t="s">
        <v>262</v>
      </c>
    </row>
    <row r="1741" spans="4:5" x14ac:dyDescent="0.3">
      <c r="D1741" t="s">
        <v>262</v>
      </c>
      <c r="E1741" t="s">
        <v>262</v>
      </c>
    </row>
    <row r="1742" spans="4:5" x14ac:dyDescent="0.3">
      <c r="D1742" t="s">
        <v>262</v>
      </c>
      <c r="E1742" t="s">
        <v>262</v>
      </c>
    </row>
    <row r="1743" spans="4:5" x14ac:dyDescent="0.3">
      <c r="D1743" t="s">
        <v>262</v>
      </c>
      <c r="E1743" t="s">
        <v>262</v>
      </c>
    </row>
    <row r="1744" spans="4:5" x14ac:dyDescent="0.3">
      <c r="D1744" t="s">
        <v>262</v>
      </c>
      <c r="E1744" t="s">
        <v>262</v>
      </c>
    </row>
    <row r="1745" spans="4:5" x14ac:dyDescent="0.3">
      <c r="D1745" t="s">
        <v>262</v>
      </c>
      <c r="E1745" t="s">
        <v>262</v>
      </c>
    </row>
    <row r="1746" spans="4:5" x14ac:dyDescent="0.3">
      <c r="D1746" t="s">
        <v>262</v>
      </c>
      <c r="E1746" t="s">
        <v>262</v>
      </c>
    </row>
    <row r="1747" spans="4:5" x14ac:dyDescent="0.3">
      <c r="D1747" t="s">
        <v>262</v>
      </c>
      <c r="E1747" t="s">
        <v>262</v>
      </c>
    </row>
    <row r="1748" spans="4:5" x14ac:dyDescent="0.3">
      <c r="D1748" t="s">
        <v>262</v>
      </c>
      <c r="E1748" t="s">
        <v>262</v>
      </c>
    </row>
    <row r="1749" spans="4:5" x14ac:dyDescent="0.3">
      <c r="D1749" t="s">
        <v>262</v>
      </c>
      <c r="E1749" t="s">
        <v>262</v>
      </c>
    </row>
    <row r="1750" spans="4:5" x14ac:dyDescent="0.3">
      <c r="D1750" t="s">
        <v>262</v>
      </c>
      <c r="E1750" t="s">
        <v>262</v>
      </c>
    </row>
    <row r="1751" spans="4:5" x14ac:dyDescent="0.3">
      <c r="D1751" t="s">
        <v>262</v>
      </c>
      <c r="E1751" t="s">
        <v>262</v>
      </c>
    </row>
    <row r="1752" spans="4:5" x14ac:dyDescent="0.3">
      <c r="D1752" t="s">
        <v>262</v>
      </c>
      <c r="E1752" t="s">
        <v>262</v>
      </c>
    </row>
    <row r="1753" spans="4:5" x14ac:dyDescent="0.3">
      <c r="D1753" t="s">
        <v>262</v>
      </c>
      <c r="E1753" t="s">
        <v>262</v>
      </c>
    </row>
    <row r="1754" spans="4:5" x14ac:dyDescent="0.3">
      <c r="D1754" t="s">
        <v>262</v>
      </c>
      <c r="E1754" t="s">
        <v>262</v>
      </c>
    </row>
    <row r="1755" spans="4:5" x14ac:dyDescent="0.3">
      <c r="D1755" t="s">
        <v>262</v>
      </c>
      <c r="E1755" t="s">
        <v>262</v>
      </c>
    </row>
    <row r="1756" spans="4:5" x14ac:dyDescent="0.3">
      <c r="D1756" t="s">
        <v>262</v>
      </c>
      <c r="E1756" t="s">
        <v>262</v>
      </c>
    </row>
    <row r="1757" spans="4:5" x14ac:dyDescent="0.3">
      <c r="D1757" t="s">
        <v>262</v>
      </c>
      <c r="E1757" t="s">
        <v>262</v>
      </c>
    </row>
    <row r="1758" spans="4:5" x14ac:dyDescent="0.3">
      <c r="D1758" t="s">
        <v>262</v>
      </c>
      <c r="E1758" t="s">
        <v>262</v>
      </c>
    </row>
    <row r="1759" spans="4:5" x14ac:dyDescent="0.3">
      <c r="D1759" t="s">
        <v>262</v>
      </c>
      <c r="E1759" t="s">
        <v>262</v>
      </c>
    </row>
    <row r="1760" spans="4:5" x14ac:dyDescent="0.3">
      <c r="D1760" t="s">
        <v>262</v>
      </c>
      <c r="E1760" t="s">
        <v>262</v>
      </c>
    </row>
    <row r="1761" spans="4:5" x14ac:dyDescent="0.3">
      <c r="D1761" t="s">
        <v>262</v>
      </c>
      <c r="E1761" t="s">
        <v>262</v>
      </c>
    </row>
    <row r="1762" spans="4:5" x14ac:dyDescent="0.3">
      <c r="D1762" t="s">
        <v>262</v>
      </c>
      <c r="E1762" t="s">
        <v>262</v>
      </c>
    </row>
    <row r="1763" spans="4:5" x14ac:dyDescent="0.3">
      <c r="D1763" t="s">
        <v>262</v>
      </c>
      <c r="E1763" t="s">
        <v>262</v>
      </c>
    </row>
    <row r="1764" spans="4:5" x14ac:dyDescent="0.3">
      <c r="D1764" t="s">
        <v>262</v>
      </c>
      <c r="E1764" t="s">
        <v>262</v>
      </c>
    </row>
    <row r="1765" spans="4:5" x14ac:dyDescent="0.3">
      <c r="D1765" t="s">
        <v>262</v>
      </c>
      <c r="E1765" t="s">
        <v>262</v>
      </c>
    </row>
    <row r="1766" spans="4:5" x14ac:dyDescent="0.3">
      <c r="D1766" t="s">
        <v>262</v>
      </c>
      <c r="E1766" t="s">
        <v>262</v>
      </c>
    </row>
    <row r="1767" spans="4:5" x14ac:dyDescent="0.3">
      <c r="D1767" t="s">
        <v>262</v>
      </c>
      <c r="E1767" t="s">
        <v>262</v>
      </c>
    </row>
    <row r="1768" spans="4:5" x14ac:dyDescent="0.3">
      <c r="D1768" t="s">
        <v>262</v>
      </c>
      <c r="E1768" t="s">
        <v>262</v>
      </c>
    </row>
    <row r="1769" spans="4:5" x14ac:dyDescent="0.3">
      <c r="D1769" t="s">
        <v>262</v>
      </c>
      <c r="E1769" t="s">
        <v>262</v>
      </c>
    </row>
    <row r="1770" spans="4:5" x14ac:dyDescent="0.3">
      <c r="D1770" t="s">
        <v>262</v>
      </c>
      <c r="E1770" t="s">
        <v>262</v>
      </c>
    </row>
    <row r="1771" spans="4:5" x14ac:dyDescent="0.3">
      <c r="D1771" t="s">
        <v>262</v>
      </c>
      <c r="E1771" t="s">
        <v>262</v>
      </c>
    </row>
    <row r="1772" spans="4:5" x14ac:dyDescent="0.3">
      <c r="D1772" t="s">
        <v>262</v>
      </c>
      <c r="E1772" t="s">
        <v>262</v>
      </c>
    </row>
    <row r="1773" spans="4:5" x14ac:dyDescent="0.3">
      <c r="D1773" t="s">
        <v>262</v>
      </c>
      <c r="E1773" t="s">
        <v>262</v>
      </c>
    </row>
    <row r="1774" spans="4:5" x14ac:dyDescent="0.3">
      <c r="D1774" t="s">
        <v>262</v>
      </c>
      <c r="E1774" t="s">
        <v>262</v>
      </c>
    </row>
    <row r="1775" spans="4:5" x14ac:dyDescent="0.3">
      <c r="D1775" t="s">
        <v>262</v>
      </c>
      <c r="E1775" t="s">
        <v>262</v>
      </c>
    </row>
    <row r="1776" spans="4:5" x14ac:dyDescent="0.3">
      <c r="D1776" t="s">
        <v>262</v>
      </c>
      <c r="E1776" t="s">
        <v>262</v>
      </c>
    </row>
    <row r="1777" spans="4:5" x14ac:dyDescent="0.3">
      <c r="D1777" t="s">
        <v>262</v>
      </c>
      <c r="E1777" t="s">
        <v>262</v>
      </c>
    </row>
    <row r="1778" spans="4:5" x14ac:dyDescent="0.3">
      <c r="D1778" t="s">
        <v>262</v>
      </c>
      <c r="E1778" t="s">
        <v>262</v>
      </c>
    </row>
    <row r="1779" spans="4:5" x14ac:dyDescent="0.3">
      <c r="D1779" t="s">
        <v>262</v>
      </c>
      <c r="E1779" t="s">
        <v>262</v>
      </c>
    </row>
    <row r="1780" spans="4:5" x14ac:dyDescent="0.3">
      <c r="D1780" t="s">
        <v>262</v>
      </c>
      <c r="E1780" t="s">
        <v>262</v>
      </c>
    </row>
    <row r="1781" spans="4:5" x14ac:dyDescent="0.3">
      <c r="D1781" t="s">
        <v>262</v>
      </c>
      <c r="E1781" t="s">
        <v>262</v>
      </c>
    </row>
    <row r="1782" spans="4:5" x14ac:dyDescent="0.3">
      <c r="D1782" t="s">
        <v>262</v>
      </c>
      <c r="E1782" t="s">
        <v>262</v>
      </c>
    </row>
    <row r="1783" spans="4:5" x14ac:dyDescent="0.3">
      <c r="D1783" t="s">
        <v>262</v>
      </c>
      <c r="E1783" t="s">
        <v>262</v>
      </c>
    </row>
    <row r="1784" spans="4:5" x14ac:dyDescent="0.3">
      <c r="D1784" t="s">
        <v>262</v>
      </c>
      <c r="E1784" t="s">
        <v>262</v>
      </c>
    </row>
    <row r="1785" spans="4:5" x14ac:dyDescent="0.3">
      <c r="D1785" t="s">
        <v>262</v>
      </c>
      <c r="E1785" t="s">
        <v>262</v>
      </c>
    </row>
    <row r="1786" spans="4:5" x14ac:dyDescent="0.3">
      <c r="D1786" t="s">
        <v>262</v>
      </c>
      <c r="E1786" t="s">
        <v>262</v>
      </c>
    </row>
    <row r="1787" spans="4:5" x14ac:dyDescent="0.3">
      <c r="D1787" t="s">
        <v>262</v>
      </c>
      <c r="E1787" t="s">
        <v>262</v>
      </c>
    </row>
    <row r="1788" spans="4:5" x14ac:dyDescent="0.3">
      <c r="D1788" t="s">
        <v>262</v>
      </c>
      <c r="E1788" t="s">
        <v>262</v>
      </c>
    </row>
    <row r="1789" spans="4:5" x14ac:dyDescent="0.3">
      <c r="D1789" t="s">
        <v>262</v>
      </c>
      <c r="E1789" t="s">
        <v>262</v>
      </c>
    </row>
    <row r="1790" spans="4:5" x14ac:dyDescent="0.3">
      <c r="D1790" t="s">
        <v>262</v>
      </c>
      <c r="E1790" t="s">
        <v>262</v>
      </c>
    </row>
    <row r="1791" spans="4:5" x14ac:dyDescent="0.3">
      <c r="D1791" t="s">
        <v>262</v>
      </c>
      <c r="E1791" t="s">
        <v>262</v>
      </c>
    </row>
    <row r="1792" spans="4:5" x14ac:dyDescent="0.3">
      <c r="D1792" t="s">
        <v>262</v>
      </c>
      <c r="E1792" t="s">
        <v>262</v>
      </c>
    </row>
    <row r="1793" spans="4:5" x14ac:dyDescent="0.3">
      <c r="D1793" t="s">
        <v>262</v>
      </c>
      <c r="E1793" t="s">
        <v>262</v>
      </c>
    </row>
    <row r="1794" spans="4:5" x14ac:dyDescent="0.3">
      <c r="D1794" t="s">
        <v>262</v>
      </c>
      <c r="E1794" t="s">
        <v>262</v>
      </c>
    </row>
    <row r="1795" spans="4:5" x14ac:dyDescent="0.3">
      <c r="D1795" t="s">
        <v>262</v>
      </c>
      <c r="E1795" t="s">
        <v>262</v>
      </c>
    </row>
    <row r="1796" spans="4:5" x14ac:dyDescent="0.3">
      <c r="D1796" t="s">
        <v>262</v>
      </c>
      <c r="E1796" t="s">
        <v>262</v>
      </c>
    </row>
    <row r="1797" spans="4:5" x14ac:dyDescent="0.3">
      <c r="D1797" t="s">
        <v>262</v>
      </c>
      <c r="E1797" t="s">
        <v>262</v>
      </c>
    </row>
    <row r="1798" spans="4:5" x14ac:dyDescent="0.3">
      <c r="D1798" t="s">
        <v>262</v>
      </c>
      <c r="E1798" t="s">
        <v>262</v>
      </c>
    </row>
    <row r="1799" spans="4:5" x14ac:dyDescent="0.3">
      <c r="D1799" t="s">
        <v>262</v>
      </c>
      <c r="E1799" t="s">
        <v>262</v>
      </c>
    </row>
    <row r="1800" spans="4:5" x14ac:dyDescent="0.3">
      <c r="D1800" t="s">
        <v>262</v>
      </c>
      <c r="E1800" t="s">
        <v>262</v>
      </c>
    </row>
    <row r="1801" spans="4:5" x14ac:dyDescent="0.3">
      <c r="D1801" t="s">
        <v>262</v>
      </c>
      <c r="E1801" t="s">
        <v>262</v>
      </c>
    </row>
    <row r="1802" spans="4:5" x14ac:dyDescent="0.3">
      <c r="D1802" t="s">
        <v>262</v>
      </c>
      <c r="E1802" t="s">
        <v>262</v>
      </c>
    </row>
    <row r="1803" spans="4:5" x14ac:dyDescent="0.3">
      <c r="D1803" t="s">
        <v>262</v>
      </c>
      <c r="E1803" t="s">
        <v>262</v>
      </c>
    </row>
    <row r="1804" spans="4:5" x14ac:dyDescent="0.3">
      <c r="D1804" t="s">
        <v>262</v>
      </c>
      <c r="E1804" t="s">
        <v>262</v>
      </c>
    </row>
    <row r="1805" spans="4:5" x14ac:dyDescent="0.3">
      <c r="D1805" t="s">
        <v>262</v>
      </c>
      <c r="E1805" t="s">
        <v>262</v>
      </c>
    </row>
    <row r="1806" spans="4:5" x14ac:dyDescent="0.3">
      <c r="D1806" t="s">
        <v>262</v>
      </c>
      <c r="E1806" t="s">
        <v>262</v>
      </c>
    </row>
    <row r="1807" spans="4:5" x14ac:dyDescent="0.3">
      <c r="D1807" t="s">
        <v>262</v>
      </c>
      <c r="E1807" t="s">
        <v>262</v>
      </c>
    </row>
    <row r="1808" spans="4:5" x14ac:dyDescent="0.3">
      <c r="D1808" t="s">
        <v>262</v>
      </c>
      <c r="E1808" t="s">
        <v>262</v>
      </c>
    </row>
    <row r="1809" spans="4:5" x14ac:dyDescent="0.3">
      <c r="D1809" t="s">
        <v>262</v>
      </c>
      <c r="E1809" t="s">
        <v>262</v>
      </c>
    </row>
    <row r="1810" spans="4:5" x14ac:dyDescent="0.3">
      <c r="D1810" t="s">
        <v>262</v>
      </c>
      <c r="E1810" t="s">
        <v>262</v>
      </c>
    </row>
    <row r="1811" spans="4:5" x14ac:dyDescent="0.3">
      <c r="D1811" t="s">
        <v>262</v>
      </c>
      <c r="E1811" t="s">
        <v>262</v>
      </c>
    </row>
    <row r="1812" spans="4:5" x14ac:dyDescent="0.3">
      <c r="D1812" t="s">
        <v>262</v>
      </c>
      <c r="E1812" t="s">
        <v>262</v>
      </c>
    </row>
    <row r="1813" spans="4:5" x14ac:dyDescent="0.3">
      <c r="D1813" t="s">
        <v>262</v>
      </c>
      <c r="E1813" t="s">
        <v>262</v>
      </c>
    </row>
    <row r="1814" spans="4:5" x14ac:dyDescent="0.3">
      <c r="D1814" t="s">
        <v>262</v>
      </c>
      <c r="E1814" t="s">
        <v>262</v>
      </c>
    </row>
    <row r="1815" spans="4:5" x14ac:dyDescent="0.3">
      <c r="D1815" t="s">
        <v>262</v>
      </c>
      <c r="E1815" t="s">
        <v>262</v>
      </c>
    </row>
    <row r="1816" spans="4:5" x14ac:dyDescent="0.3">
      <c r="D1816" t="s">
        <v>262</v>
      </c>
      <c r="E1816" t="s">
        <v>262</v>
      </c>
    </row>
    <row r="1817" spans="4:5" x14ac:dyDescent="0.3">
      <c r="D1817" t="s">
        <v>262</v>
      </c>
      <c r="E1817" t="s">
        <v>262</v>
      </c>
    </row>
    <row r="1818" spans="4:5" x14ac:dyDescent="0.3">
      <c r="D1818" t="s">
        <v>262</v>
      </c>
      <c r="E1818" t="s">
        <v>262</v>
      </c>
    </row>
    <row r="1819" spans="4:5" x14ac:dyDescent="0.3">
      <c r="D1819" t="s">
        <v>262</v>
      </c>
      <c r="E1819" t="s">
        <v>262</v>
      </c>
    </row>
    <row r="1820" spans="4:5" x14ac:dyDescent="0.3">
      <c r="D1820" t="s">
        <v>262</v>
      </c>
      <c r="E1820" t="s">
        <v>262</v>
      </c>
    </row>
    <row r="1821" spans="4:5" x14ac:dyDescent="0.3">
      <c r="D1821" t="s">
        <v>262</v>
      </c>
      <c r="E1821" t="s">
        <v>262</v>
      </c>
    </row>
    <row r="1822" spans="4:5" x14ac:dyDescent="0.3">
      <c r="D1822" t="s">
        <v>262</v>
      </c>
      <c r="E1822" t="s">
        <v>262</v>
      </c>
    </row>
    <row r="1823" spans="4:5" x14ac:dyDescent="0.3">
      <c r="D1823" t="s">
        <v>262</v>
      </c>
      <c r="E1823" t="s">
        <v>262</v>
      </c>
    </row>
    <row r="1824" spans="4:5" x14ac:dyDescent="0.3">
      <c r="D1824" t="s">
        <v>262</v>
      </c>
      <c r="E1824" t="s">
        <v>262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62BB1-9D36-44B1-830C-1EB254F8CA2C}">
  <sheetPr>
    <tabColor theme="9" tint="0.39997558519241921"/>
  </sheetPr>
  <dimension ref="A1:N204"/>
  <sheetViews>
    <sheetView workbookViewId="0">
      <pane ySplit="576" topLeftCell="A187"/>
      <selection activeCell="D1" sqref="D1:F1048576"/>
      <selection pane="bottomLeft" activeCell="J190" sqref="J190"/>
    </sheetView>
  </sheetViews>
  <sheetFormatPr defaultRowHeight="14.4" x14ac:dyDescent="0.3"/>
  <cols>
    <col min="1" max="1" width="20.44140625" customWidth="1"/>
    <col min="2" max="2" width="11.77734375" bestFit="1" customWidth="1"/>
    <col min="3" max="3" width="10.88671875" bestFit="1" customWidth="1"/>
    <col min="4" max="4" width="8" bestFit="1" customWidth="1"/>
    <col min="5" max="5" width="29.44140625" style="279" hidden="1" customWidth="1"/>
    <col min="6" max="6" width="13.88671875" style="1" bestFit="1" customWidth="1"/>
    <col min="8" max="8" width="12.109375" bestFit="1" customWidth="1"/>
    <col min="9" max="9" width="10" bestFit="1" customWidth="1"/>
  </cols>
  <sheetData>
    <row r="1" spans="1:7" s="258" customFormat="1" x14ac:dyDescent="0.3">
      <c r="A1" s="258" t="s">
        <v>959</v>
      </c>
      <c r="B1" s="258" t="s">
        <v>960</v>
      </c>
      <c r="C1" s="258" t="s">
        <v>961</v>
      </c>
      <c r="D1" s="258" t="s">
        <v>724</v>
      </c>
      <c r="E1" s="277" t="s">
        <v>962</v>
      </c>
      <c r="F1" s="259" t="s">
        <v>713</v>
      </c>
      <c r="G1" s="258" t="s">
        <v>415</v>
      </c>
    </row>
    <row r="2" spans="1:7" x14ac:dyDescent="0.3">
      <c r="A2" t="s">
        <v>958</v>
      </c>
      <c r="B2" t="s">
        <v>960</v>
      </c>
      <c r="C2" t="s">
        <v>963</v>
      </c>
      <c r="D2" t="s">
        <v>724</v>
      </c>
      <c r="E2" s="279" t="s">
        <v>964</v>
      </c>
    </row>
    <row r="3" spans="1:7" x14ac:dyDescent="0.3">
      <c r="A3" t="s">
        <v>958</v>
      </c>
      <c r="B3">
        <v>790595169</v>
      </c>
      <c r="C3" t="s">
        <v>965</v>
      </c>
      <c r="D3" t="s">
        <v>67</v>
      </c>
      <c r="E3" s="279" t="s">
        <v>966</v>
      </c>
      <c r="F3" s="1">
        <v>33310.887119999999</v>
      </c>
      <c r="G3" t="str">
        <f>INDEX('Operating Budget Load'!J:J,MATCH('Personnel Data'!D3,'Operating Budget Load'!H:H,0))</f>
        <v>Institutional Support</v>
      </c>
    </row>
    <row r="4" spans="1:7" x14ac:dyDescent="0.3">
      <c r="A4" t="s">
        <v>958</v>
      </c>
      <c r="B4">
        <v>790780445</v>
      </c>
      <c r="C4" t="s">
        <v>967</v>
      </c>
      <c r="D4" t="s">
        <v>236</v>
      </c>
      <c r="E4" s="279" t="s">
        <v>968</v>
      </c>
      <c r="F4" s="1">
        <v>29637.072</v>
      </c>
      <c r="G4" t="str">
        <f>INDEX('Operating Budget Load'!J:J,MATCH('Personnel Data'!D4,'Operating Budget Load'!H:H,0))</f>
        <v>Instruction</v>
      </c>
    </row>
    <row r="5" spans="1:7" x14ac:dyDescent="0.3">
      <c r="A5" t="s">
        <v>958</v>
      </c>
      <c r="B5">
        <v>790591060</v>
      </c>
      <c r="C5" t="s">
        <v>969</v>
      </c>
      <c r="D5" t="s">
        <v>65</v>
      </c>
      <c r="E5" s="279" t="s">
        <v>970</v>
      </c>
      <c r="F5" s="1">
        <v>38739.050279999996</v>
      </c>
      <c r="G5" t="str">
        <f>INDEX('Operating Budget Load'!J:J,MATCH('Personnel Data'!D5,'Operating Budget Load'!H:H,0))</f>
        <v>Academic Support</v>
      </c>
    </row>
    <row r="6" spans="1:7" x14ac:dyDescent="0.3">
      <c r="A6" t="s">
        <v>958</v>
      </c>
      <c r="B6">
        <v>790701779</v>
      </c>
      <c r="C6" t="s">
        <v>971</v>
      </c>
      <c r="D6" t="s">
        <v>201</v>
      </c>
      <c r="E6" s="279" t="s">
        <v>972</v>
      </c>
      <c r="F6" s="1">
        <v>29971.423439999999</v>
      </c>
      <c r="G6" t="str">
        <f>INDEX('Operating Budget Load'!J:J,MATCH('Personnel Data'!D6,'Operating Budget Load'!H:H,0))</f>
        <v>O&amp;M Plant</v>
      </c>
    </row>
    <row r="7" spans="1:7" x14ac:dyDescent="0.3">
      <c r="A7" t="s">
        <v>958</v>
      </c>
      <c r="B7">
        <v>790603157</v>
      </c>
      <c r="C7" t="s">
        <v>973</v>
      </c>
      <c r="D7" t="s">
        <v>105</v>
      </c>
      <c r="E7" s="279" t="s">
        <v>974</v>
      </c>
      <c r="F7" s="1">
        <v>34502.529600000002</v>
      </c>
      <c r="G7" t="str">
        <f>INDEX('Operating Budget Load'!J:J,MATCH('Personnel Data'!D7,'Operating Budget Load'!H:H,0))</f>
        <v>Student Services</v>
      </c>
    </row>
    <row r="8" spans="1:7" x14ac:dyDescent="0.3">
      <c r="A8" t="s">
        <v>958</v>
      </c>
      <c r="B8">
        <v>790845870</v>
      </c>
      <c r="C8" t="s">
        <v>975</v>
      </c>
      <c r="D8" t="s">
        <v>201</v>
      </c>
      <c r="E8" s="279" t="s">
        <v>976</v>
      </c>
      <c r="F8" s="1">
        <v>30276</v>
      </c>
      <c r="G8" t="str">
        <f>INDEX('Operating Budget Load'!J:J,MATCH('Personnel Data'!D8,'Operating Budget Load'!H:H,0))</f>
        <v>O&amp;M Plant</v>
      </c>
    </row>
    <row r="9" spans="1:7" x14ac:dyDescent="0.3">
      <c r="A9" t="s">
        <v>958</v>
      </c>
      <c r="B9">
        <v>790698701</v>
      </c>
      <c r="C9" t="s">
        <v>977</v>
      </c>
      <c r="D9" t="s">
        <v>201</v>
      </c>
      <c r="E9" s="279" t="s">
        <v>978</v>
      </c>
      <c r="F9" s="1">
        <v>38204.981640000005</v>
      </c>
      <c r="G9" t="str">
        <f>INDEX('Operating Budget Load'!J:J,MATCH('Personnel Data'!D9,'Operating Budget Load'!H:H,0))</f>
        <v>O&amp;M Plant</v>
      </c>
    </row>
    <row r="10" spans="1:7" x14ac:dyDescent="0.3">
      <c r="A10" t="s">
        <v>958</v>
      </c>
      <c r="B10">
        <v>790355328</v>
      </c>
      <c r="C10" t="s">
        <v>979</v>
      </c>
      <c r="D10" t="s">
        <v>182</v>
      </c>
      <c r="E10" s="279" t="s">
        <v>980</v>
      </c>
      <c r="F10" s="1">
        <v>44995.251600000003</v>
      </c>
      <c r="G10" t="str">
        <f>INDEX('Operating Budget Load'!J:J,MATCH('Personnel Data'!D10,'Operating Budget Load'!H:H,0))</f>
        <v>Academic Support</v>
      </c>
    </row>
    <row r="11" spans="1:7" x14ac:dyDescent="0.3">
      <c r="A11" t="s">
        <v>958</v>
      </c>
      <c r="B11">
        <v>790825974</v>
      </c>
      <c r="C11" t="s">
        <v>981</v>
      </c>
      <c r="D11" t="s">
        <v>9</v>
      </c>
      <c r="E11" s="279" t="s">
        <v>982</v>
      </c>
      <c r="F11" s="1">
        <v>12528</v>
      </c>
      <c r="G11" t="str">
        <f>INDEX('Operating Budget Load'!J:J,MATCH('Personnel Data'!D11,'Operating Budget Load'!H:H,0))</f>
        <v>Student Services</v>
      </c>
    </row>
    <row r="12" spans="1:7" x14ac:dyDescent="0.3">
      <c r="A12" t="s">
        <v>958</v>
      </c>
      <c r="B12">
        <v>790803812</v>
      </c>
      <c r="C12" t="s">
        <v>983</v>
      </c>
      <c r="D12" t="s">
        <v>47</v>
      </c>
      <c r="E12" s="279" t="s">
        <v>984</v>
      </c>
      <c r="F12" s="1">
        <v>28897.919999999998</v>
      </c>
      <c r="G12" t="str">
        <f>INDEX('Operating Budget Load'!J:J,MATCH('Personnel Data'!D12,'Operating Budget Load'!H:H,0))</f>
        <v>Institutional Support</v>
      </c>
    </row>
    <row r="13" spans="1:7" x14ac:dyDescent="0.3">
      <c r="A13" t="s">
        <v>958</v>
      </c>
      <c r="B13">
        <v>790209128</v>
      </c>
      <c r="C13" t="s">
        <v>985</v>
      </c>
      <c r="D13" t="s">
        <v>239</v>
      </c>
      <c r="E13" s="279" t="s">
        <v>986</v>
      </c>
      <c r="F13" s="1">
        <v>31451.598810000003</v>
      </c>
      <c r="G13" t="str">
        <f>INDEX('Operating Budget Load'!J:J,MATCH('Personnel Data'!D13,'Operating Budget Load'!H:H,0))</f>
        <v>Academic Support</v>
      </c>
    </row>
    <row r="14" spans="1:7" x14ac:dyDescent="0.3">
      <c r="A14" t="s">
        <v>958</v>
      </c>
      <c r="B14">
        <v>790802294</v>
      </c>
      <c r="C14" t="s">
        <v>987</v>
      </c>
      <c r="D14" t="s">
        <v>102</v>
      </c>
      <c r="E14" s="279" t="s">
        <v>988</v>
      </c>
      <c r="F14" s="1">
        <v>11530.771199999999</v>
      </c>
      <c r="G14" t="str">
        <f>INDEX('Operating Budget Load'!J:J,MATCH('Personnel Data'!D14,'Operating Budget Load'!H:H,0))</f>
        <v>Instruction</v>
      </c>
    </row>
    <row r="15" spans="1:7" x14ac:dyDescent="0.3">
      <c r="A15" t="s">
        <v>958</v>
      </c>
      <c r="B15">
        <v>790357468</v>
      </c>
      <c r="C15" t="s">
        <v>989</v>
      </c>
      <c r="D15" t="s">
        <v>105</v>
      </c>
      <c r="E15" s="279" t="s">
        <v>990</v>
      </c>
      <c r="F15" s="1">
        <v>36952.306920000003</v>
      </c>
      <c r="G15" t="str">
        <f>INDEX('Operating Budget Load'!J:J,MATCH('Personnel Data'!D15,'Operating Budget Load'!H:H,0))</f>
        <v>Student Services</v>
      </c>
    </row>
    <row r="16" spans="1:7" x14ac:dyDescent="0.3">
      <c r="A16" t="s">
        <v>958</v>
      </c>
      <c r="B16">
        <v>790635600</v>
      </c>
      <c r="C16" t="s">
        <v>991</v>
      </c>
      <c r="D16" t="s">
        <v>234</v>
      </c>
      <c r="E16" s="279" t="s">
        <v>992</v>
      </c>
      <c r="F16" s="1">
        <v>17735.681008800002</v>
      </c>
      <c r="G16" t="str">
        <f>INDEX('Operating Budget Load'!J:J,MATCH('Personnel Data'!D16,'Operating Budget Load'!H:H,0))</f>
        <v>Instruction</v>
      </c>
    </row>
    <row r="17" spans="1:7" x14ac:dyDescent="0.3">
      <c r="A17" t="s">
        <v>958</v>
      </c>
      <c r="B17">
        <v>790355333</v>
      </c>
      <c r="C17" t="s">
        <v>993</v>
      </c>
      <c r="D17" t="s">
        <v>227</v>
      </c>
      <c r="E17" s="279" t="s">
        <v>994</v>
      </c>
      <c r="F17" s="1">
        <v>13237.185023999999</v>
      </c>
      <c r="G17" t="str">
        <f>INDEX('Operating Budget Load'!J:J,MATCH('Personnel Data'!D17,'Operating Budget Load'!H:H,0))</f>
        <v>Student Services</v>
      </c>
    </row>
    <row r="18" spans="1:7" x14ac:dyDescent="0.3">
      <c r="A18" t="s">
        <v>958</v>
      </c>
      <c r="C18" t="s">
        <v>995</v>
      </c>
      <c r="D18" t="s">
        <v>47</v>
      </c>
      <c r="E18" s="279" t="s">
        <v>996</v>
      </c>
      <c r="F18" s="1">
        <v>0</v>
      </c>
      <c r="G18" t="str">
        <f>INDEX('Operating Budget Load'!J:J,MATCH('Personnel Data'!D18,'Operating Budget Load'!H:H,0))</f>
        <v>Institutional Support</v>
      </c>
    </row>
    <row r="19" spans="1:7" x14ac:dyDescent="0.3">
      <c r="A19" t="s">
        <v>958</v>
      </c>
      <c r="B19">
        <v>790206516</v>
      </c>
      <c r="C19" t="s">
        <v>997</v>
      </c>
      <c r="D19" t="s">
        <v>182</v>
      </c>
      <c r="E19" s="279" t="s">
        <v>998</v>
      </c>
      <c r="F19" s="1">
        <v>33867.360000000001</v>
      </c>
      <c r="G19" t="str">
        <f>INDEX('Operating Budget Load'!J:J,MATCH('Personnel Data'!D19,'Operating Budget Load'!H:H,0))</f>
        <v>Academic Support</v>
      </c>
    </row>
    <row r="20" spans="1:7" x14ac:dyDescent="0.3">
      <c r="A20" t="s">
        <v>958</v>
      </c>
      <c r="B20">
        <v>790355337</v>
      </c>
      <c r="C20" t="s">
        <v>999</v>
      </c>
      <c r="D20" t="s">
        <v>65</v>
      </c>
      <c r="E20" s="279" t="s">
        <v>1000</v>
      </c>
      <c r="F20" s="1">
        <v>41731.269119999997</v>
      </c>
      <c r="G20" t="str">
        <f>INDEX('Operating Budget Load'!J:J,MATCH('Personnel Data'!D20,'Operating Budget Load'!H:H,0))</f>
        <v>Academic Support</v>
      </c>
    </row>
    <row r="21" spans="1:7" x14ac:dyDescent="0.3">
      <c r="A21" t="s">
        <v>958</v>
      </c>
      <c r="B21">
        <v>790355342</v>
      </c>
      <c r="C21" t="s">
        <v>1001</v>
      </c>
      <c r="D21" t="s">
        <v>9</v>
      </c>
      <c r="E21" s="279" t="s">
        <v>1002</v>
      </c>
      <c r="F21" s="1">
        <v>39549.600604799998</v>
      </c>
      <c r="G21" t="str">
        <f>INDEX('Operating Budget Load'!J:J,MATCH('Personnel Data'!D21,'Operating Budget Load'!H:H,0))</f>
        <v>Student Services</v>
      </c>
    </row>
    <row r="22" spans="1:7" x14ac:dyDescent="0.3">
      <c r="A22" t="s">
        <v>958</v>
      </c>
      <c r="B22">
        <v>790872273</v>
      </c>
      <c r="C22" t="s">
        <v>1003</v>
      </c>
      <c r="D22" t="s">
        <v>47</v>
      </c>
      <c r="E22" s="279" t="s">
        <v>1005</v>
      </c>
      <c r="F22" s="1">
        <v>36028.44</v>
      </c>
      <c r="G22" t="str">
        <f>INDEX('Operating Budget Load'!J:J,MATCH('Personnel Data'!D22,'Operating Budget Load'!H:H,0))</f>
        <v>Institutional Support</v>
      </c>
    </row>
    <row r="23" spans="1:7" x14ac:dyDescent="0.3">
      <c r="A23" t="s">
        <v>958</v>
      </c>
      <c r="B23">
        <v>790668497</v>
      </c>
      <c r="C23" t="s">
        <v>1006</v>
      </c>
      <c r="D23" t="s">
        <v>227</v>
      </c>
      <c r="E23" s="279" t="s">
        <v>1007</v>
      </c>
      <c r="F23" s="1">
        <v>33297.335999999996</v>
      </c>
      <c r="G23" t="str">
        <f>INDEX('Operating Budget Load'!J:J,MATCH('Personnel Data'!D23,'Operating Budget Load'!H:H,0))</f>
        <v>Student Services</v>
      </c>
    </row>
    <row r="24" spans="1:7" x14ac:dyDescent="0.3">
      <c r="A24" t="s">
        <v>958</v>
      </c>
      <c r="B24">
        <v>790209889</v>
      </c>
      <c r="C24" t="s">
        <v>1008</v>
      </c>
      <c r="D24" t="s">
        <v>189</v>
      </c>
      <c r="E24" s="279" t="s">
        <v>1009</v>
      </c>
      <c r="F24" s="1">
        <v>11372.899608000002</v>
      </c>
      <c r="G24" t="str">
        <f>INDEX('Operating Budget Load'!J:J,MATCH('Personnel Data'!D24,'Operating Budget Load'!H:H,0))</f>
        <v>Instruction</v>
      </c>
    </row>
    <row r="25" spans="1:7" x14ac:dyDescent="0.3">
      <c r="A25" t="s">
        <v>958</v>
      </c>
      <c r="B25">
        <v>790209889</v>
      </c>
      <c r="C25" t="s">
        <v>1008</v>
      </c>
      <c r="D25" t="s">
        <v>238</v>
      </c>
      <c r="E25" s="279" t="s">
        <v>1009</v>
      </c>
      <c r="F25" s="5">
        <v>5686.4498040000008</v>
      </c>
      <c r="G25" t="str">
        <f>INDEX('Operating Budget Load'!J:J,MATCH('Personnel Data'!D25,'Operating Budget Load'!H:H,0))</f>
        <v>Student Services</v>
      </c>
    </row>
    <row r="26" spans="1:7" x14ac:dyDescent="0.3">
      <c r="A26" t="s">
        <v>958</v>
      </c>
      <c r="B26">
        <v>790397279</v>
      </c>
      <c r="C26" t="s">
        <v>1010</v>
      </c>
      <c r="D26" t="s">
        <v>165</v>
      </c>
      <c r="E26" s="279" t="s">
        <v>1011</v>
      </c>
      <c r="F26" s="1">
        <v>50948.452799999999</v>
      </c>
      <c r="G26" t="str">
        <f>INDEX('Operating Budget Load'!J:J,MATCH('Personnel Data'!D26,'Operating Budget Load'!H:H,0))</f>
        <v>Institutional Support</v>
      </c>
    </row>
    <row r="27" spans="1:7" x14ac:dyDescent="0.3">
      <c r="A27" t="s">
        <v>958</v>
      </c>
      <c r="B27">
        <v>790397106</v>
      </c>
      <c r="C27" t="s">
        <v>1012</v>
      </c>
      <c r="D27" t="s">
        <v>180</v>
      </c>
      <c r="E27" s="279" t="s">
        <v>1013</v>
      </c>
      <c r="F27" s="1">
        <v>20712.241519199997</v>
      </c>
      <c r="G27" t="str">
        <f>INDEX('Operating Budget Load'!J:J,MATCH('Personnel Data'!D27,'Operating Budget Load'!H:H,0))</f>
        <v>Institutional Support</v>
      </c>
    </row>
    <row r="28" spans="1:7" x14ac:dyDescent="0.3">
      <c r="A28" t="s">
        <v>958</v>
      </c>
      <c r="B28">
        <v>790397106</v>
      </c>
      <c r="C28" t="s">
        <v>1012</v>
      </c>
      <c r="D28" t="s">
        <v>239</v>
      </c>
      <c r="E28" s="279" t="s">
        <v>1013</v>
      </c>
      <c r="F28" s="1">
        <v>20712.241519199997</v>
      </c>
      <c r="G28" t="str">
        <f>INDEX('Operating Budget Load'!J:J,MATCH('Personnel Data'!D28,'Operating Budget Load'!H:H,0))</f>
        <v>Academic Support</v>
      </c>
    </row>
    <row r="29" spans="1:7" x14ac:dyDescent="0.3">
      <c r="A29" t="s">
        <v>958</v>
      </c>
      <c r="B29">
        <v>790796373</v>
      </c>
      <c r="C29" t="s">
        <v>1014</v>
      </c>
      <c r="D29" t="s">
        <v>165</v>
      </c>
      <c r="E29" s="279" t="s">
        <v>1015</v>
      </c>
      <c r="F29" s="1">
        <v>29263.32</v>
      </c>
      <c r="G29" t="str">
        <f>INDEX('Operating Budget Load'!J:J,MATCH('Personnel Data'!D29,'Operating Budget Load'!H:H,0))</f>
        <v>Institutional Support</v>
      </c>
    </row>
    <row r="30" spans="1:7" x14ac:dyDescent="0.3">
      <c r="A30" t="s">
        <v>958</v>
      </c>
      <c r="B30">
        <v>790371665</v>
      </c>
      <c r="C30" t="s">
        <v>1016</v>
      </c>
      <c r="D30" t="s">
        <v>59</v>
      </c>
      <c r="E30" s="279" t="s">
        <v>1017</v>
      </c>
      <c r="F30" s="1">
        <v>19505.161620000003</v>
      </c>
      <c r="G30" t="str">
        <f>INDEX('Operating Budget Load'!J:J,MATCH('Personnel Data'!D30,'Operating Budget Load'!H:H,0))</f>
        <v>Institutional Support</v>
      </c>
    </row>
    <row r="31" spans="1:7" x14ac:dyDescent="0.3">
      <c r="A31" t="s">
        <v>958</v>
      </c>
      <c r="B31">
        <v>790371665</v>
      </c>
      <c r="C31" t="s">
        <v>1016</v>
      </c>
      <c r="D31" t="s">
        <v>227</v>
      </c>
      <c r="E31" s="279" t="s">
        <v>1017</v>
      </c>
      <c r="F31" s="1">
        <v>19505.161620000003</v>
      </c>
      <c r="G31" t="str">
        <f>INDEX('Operating Budget Load'!J:J,MATCH('Personnel Data'!D31,'Operating Budget Load'!H:H,0))</f>
        <v>Student Services</v>
      </c>
    </row>
    <row r="32" spans="1:7" x14ac:dyDescent="0.3">
      <c r="A32" t="s">
        <v>958</v>
      </c>
      <c r="B32">
        <v>790356827</v>
      </c>
      <c r="C32" t="s">
        <v>1018</v>
      </c>
      <c r="D32" t="s">
        <v>224</v>
      </c>
      <c r="E32" s="279" t="s">
        <v>1019</v>
      </c>
      <c r="F32" s="1">
        <v>26002.114560000002</v>
      </c>
      <c r="G32" t="str">
        <f>INDEX('Operating Budget Load'!J:J,MATCH('Personnel Data'!D32,'Operating Budget Load'!H:H,0))</f>
        <v>Student Services</v>
      </c>
    </row>
    <row r="33" spans="1:7" x14ac:dyDescent="0.3">
      <c r="A33" t="s">
        <v>958</v>
      </c>
      <c r="B33">
        <v>790768018</v>
      </c>
      <c r="C33" t="s">
        <v>1020</v>
      </c>
      <c r="D33" t="s">
        <v>180</v>
      </c>
      <c r="E33" s="279" t="s">
        <v>1021</v>
      </c>
      <c r="F33" s="1">
        <v>32764.263335999996</v>
      </c>
      <c r="G33" t="str">
        <f>INDEX('Operating Budget Load'!J:J,MATCH('Personnel Data'!D33,'Operating Budget Load'!H:H,0))</f>
        <v>Institutional Support</v>
      </c>
    </row>
    <row r="34" spans="1:7" x14ac:dyDescent="0.3">
      <c r="A34" t="s">
        <v>958</v>
      </c>
      <c r="B34">
        <v>790355363</v>
      </c>
      <c r="C34" t="s">
        <v>1022</v>
      </c>
      <c r="D34" t="s">
        <v>201</v>
      </c>
      <c r="E34" s="279" t="s">
        <v>1023</v>
      </c>
      <c r="F34" s="1">
        <v>56347.227359999997</v>
      </c>
      <c r="G34" t="str">
        <f>INDEX('Operating Budget Load'!J:J,MATCH('Personnel Data'!D34,'Operating Budget Load'!H:H,0))</f>
        <v>O&amp;M Plant</v>
      </c>
    </row>
    <row r="35" spans="1:7" x14ac:dyDescent="0.3">
      <c r="A35" t="s">
        <v>958</v>
      </c>
      <c r="C35" t="s">
        <v>1024</v>
      </c>
      <c r="D35" t="s">
        <v>152</v>
      </c>
      <c r="E35" s="279" t="s">
        <v>1025</v>
      </c>
      <c r="F35" s="1">
        <v>0</v>
      </c>
      <c r="G35" t="str">
        <f>INDEX('Operating Budget Load'!J:J,MATCH('Personnel Data'!D35,'Operating Budget Load'!H:H,0))</f>
        <v>Student Services</v>
      </c>
    </row>
    <row r="36" spans="1:7" x14ac:dyDescent="0.3">
      <c r="A36" t="s">
        <v>958</v>
      </c>
      <c r="C36" t="s">
        <v>1026</v>
      </c>
      <c r="D36" t="s">
        <v>180</v>
      </c>
      <c r="E36" s="279" t="s">
        <v>1027</v>
      </c>
      <c r="F36" s="1">
        <v>0</v>
      </c>
      <c r="G36" t="str">
        <f>INDEX('Operating Budget Load'!J:J,MATCH('Personnel Data'!D36,'Operating Budget Load'!H:H,0))</f>
        <v>Institutional Support</v>
      </c>
    </row>
    <row r="37" spans="1:7" x14ac:dyDescent="0.3">
      <c r="A37" t="s">
        <v>958</v>
      </c>
      <c r="B37">
        <v>790257516</v>
      </c>
      <c r="C37" t="s">
        <v>1028</v>
      </c>
      <c r="D37" t="s">
        <v>180</v>
      </c>
      <c r="E37" s="279" t="s">
        <v>1029</v>
      </c>
      <c r="F37" s="1">
        <v>36035.930699999997</v>
      </c>
      <c r="G37" t="str">
        <f>INDEX('Operating Budget Load'!J:J,MATCH('Personnel Data'!D37,'Operating Budget Load'!H:H,0))</f>
        <v>Institutional Support</v>
      </c>
    </row>
    <row r="38" spans="1:7" x14ac:dyDescent="0.3">
      <c r="A38" t="s">
        <v>958</v>
      </c>
      <c r="B38">
        <v>790520586</v>
      </c>
      <c r="C38" t="s">
        <v>1030</v>
      </c>
      <c r="D38" t="s">
        <v>201</v>
      </c>
      <c r="E38" s="279" t="s">
        <v>1031</v>
      </c>
      <c r="F38" s="1">
        <v>30392.583480000001</v>
      </c>
      <c r="G38" t="str">
        <f>INDEX('Operating Budget Load'!J:J,MATCH('Personnel Data'!D38,'Operating Budget Load'!H:H,0))</f>
        <v>O&amp;M Plant</v>
      </c>
    </row>
    <row r="39" spans="1:7" x14ac:dyDescent="0.3">
      <c r="A39" t="s">
        <v>958</v>
      </c>
      <c r="B39">
        <v>790789234</v>
      </c>
      <c r="C39" t="s">
        <v>1032</v>
      </c>
      <c r="D39" t="s">
        <v>201</v>
      </c>
      <c r="E39" s="279" t="s">
        <v>1033</v>
      </c>
      <c r="F39" s="1">
        <v>28610.82</v>
      </c>
      <c r="G39" t="str">
        <f>INDEX('Operating Budget Load'!J:J,MATCH('Personnel Data'!D39,'Operating Budget Load'!H:H,0))</f>
        <v>O&amp;M Plant</v>
      </c>
    </row>
    <row r="40" spans="1:7" x14ac:dyDescent="0.3">
      <c r="A40" t="s">
        <v>958</v>
      </c>
      <c r="B40">
        <v>790745892</v>
      </c>
      <c r="C40" t="s">
        <v>1034</v>
      </c>
      <c r="D40" t="s">
        <v>224</v>
      </c>
      <c r="E40" s="279" t="s">
        <v>1035</v>
      </c>
      <c r="F40" s="1">
        <v>26152.408800000001</v>
      </c>
      <c r="G40" t="str">
        <f>INDEX('Operating Budget Load'!J:J,MATCH('Personnel Data'!D40,'Operating Budget Load'!H:H,0))</f>
        <v>Student Services</v>
      </c>
    </row>
    <row r="41" spans="1:7" x14ac:dyDescent="0.3">
      <c r="A41" t="s">
        <v>958</v>
      </c>
      <c r="B41">
        <v>790852380</v>
      </c>
      <c r="C41" t="s">
        <v>1036</v>
      </c>
      <c r="D41" t="s">
        <v>246</v>
      </c>
      <c r="E41" s="279" t="s">
        <v>1037</v>
      </c>
      <c r="F41" s="1">
        <v>36540</v>
      </c>
      <c r="G41" t="str">
        <f>INDEX('Operating Budget Load'!J:J,MATCH('Personnel Data'!D41,'Operating Budget Load'!H:H,0))</f>
        <v>Academic Support</v>
      </c>
    </row>
    <row r="42" spans="1:7" x14ac:dyDescent="0.3">
      <c r="A42" t="s">
        <v>958</v>
      </c>
      <c r="B42">
        <v>790393247</v>
      </c>
      <c r="C42" t="s">
        <v>1038</v>
      </c>
      <c r="D42" t="s">
        <v>201</v>
      </c>
      <c r="E42" s="279" t="s">
        <v>1039</v>
      </c>
      <c r="F42" s="1">
        <v>51244.666920000003</v>
      </c>
      <c r="G42" t="str">
        <f>INDEX('Operating Budget Load'!J:J,MATCH('Personnel Data'!D42,'Operating Budget Load'!H:H,0))</f>
        <v>O&amp;M Plant</v>
      </c>
    </row>
    <row r="43" spans="1:7" x14ac:dyDescent="0.3">
      <c r="A43" t="s">
        <v>958</v>
      </c>
      <c r="B43">
        <v>790743257</v>
      </c>
      <c r="C43" t="s">
        <v>1040</v>
      </c>
      <c r="D43" t="s">
        <v>201</v>
      </c>
      <c r="E43" s="279" t="s">
        <v>1041</v>
      </c>
      <c r="F43" s="1">
        <v>24534</v>
      </c>
      <c r="G43" t="str">
        <f>INDEX('Operating Budget Load'!J:J,MATCH('Personnel Data'!D43,'Operating Budget Load'!H:H,0))</f>
        <v>O&amp;M Plant</v>
      </c>
    </row>
    <row r="44" spans="1:7" x14ac:dyDescent="0.3">
      <c r="A44" t="s">
        <v>958</v>
      </c>
      <c r="B44">
        <v>790635867</v>
      </c>
      <c r="C44" t="s">
        <v>1042</v>
      </c>
      <c r="D44" t="s">
        <v>9</v>
      </c>
      <c r="E44" s="279" t="s">
        <v>1043</v>
      </c>
      <c r="F44" s="1">
        <v>34269.404400000007</v>
      </c>
      <c r="G44" t="str">
        <f>INDEX('Operating Budget Load'!J:J,MATCH('Personnel Data'!D44,'Operating Budget Load'!H:H,0))</f>
        <v>Student Services</v>
      </c>
    </row>
    <row r="45" spans="1:7" x14ac:dyDescent="0.3">
      <c r="A45" t="s">
        <v>958</v>
      </c>
      <c r="B45">
        <v>790865590</v>
      </c>
      <c r="C45" t="s">
        <v>1044</v>
      </c>
      <c r="D45" t="s">
        <v>224</v>
      </c>
      <c r="E45" s="279" t="s">
        <v>1045</v>
      </c>
      <c r="F45" s="1">
        <v>32849.46</v>
      </c>
      <c r="G45" t="str">
        <f>INDEX('Operating Budget Load'!J:J,MATCH('Personnel Data'!D45,'Operating Budget Load'!H:H,0))</f>
        <v>Student Services</v>
      </c>
    </row>
    <row r="46" spans="1:7" x14ac:dyDescent="0.3">
      <c r="A46" t="s">
        <v>958</v>
      </c>
      <c r="C46" t="s">
        <v>1046</v>
      </c>
      <c r="D46" t="s">
        <v>201</v>
      </c>
      <c r="E46" s="279" t="s">
        <v>1047</v>
      </c>
      <c r="F46" s="1">
        <v>0</v>
      </c>
      <c r="G46" t="str">
        <f>INDEX('Operating Budget Load'!J:J,MATCH('Personnel Data'!D46,'Operating Budget Load'!H:H,0))</f>
        <v>O&amp;M Plant</v>
      </c>
    </row>
    <row r="47" spans="1:7" x14ac:dyDescent="0.3">
      <c r="A47" t="s">
        <v>958</v>
      </c>
      <c r="B47">
        <v>790381911</v>
      </c>
      <c r="C47" t="s">
        <v>1048</v>
      </c>
      <c r="D47" t="s">
        <v>47</v>
      </c>
      <c r="E47" s="279" t="s">
        <v>1049</v>
      </c>
      <c r="F47" s="1">
        <v>22267.601280000003</v>
      </c>
      <c r="G47" t="str">
        <f>INDEX('Operating Budget Load'!J:J,MATCH('Personnel Data'!D47,'Operating Budget Load'!H:H,0))</f>
        <v>Institutional Support</v>
      </c>
    </row>
    <row r="48" spans="1:7" x14ac:dyDescent="0.3">
      <c r="A48" t="s">
        <v>958</v>
      </c>
      <c r="C48" t="s">
        <v>1050</v>
      </c>
      <c r="D48" t="s">
        <v>47</v>
      </c>
      <c r="E48" s="279" t="s">
        <v>1051</v>
      </c>
      <c r="F48" s="1">
        <v>0</v>
      </c>
      <c r="G48" t="str">
        <f>INDEX('Operating Budget Load'!J:J,MATCH('Personnel Data'!D48,'Operating Budget Load'!H:H,0))</f>
        <v>Institutional Support</v>
      </c>
    </row>
    <row r="49" spans="1:7" x14ac:dyDescent="0.3">
      <c r="A49" t="s">
        <v>958</v>
      </c>
      <c r="C49" t="s">
        <v>1052</v>
      </c>
      <c r="D49" t="s">
        <v>102</v>
      </c>
      <c r="E49" s="279" t="s">
        <v>1053</v>
      </c>
      <c r="F49" s="1">
        <v>0</v>
      </c>
      <c r="G49" t="str">
        <f>INDEX('Operating Budget Load'!J:J,MATCH('Personnel Data'!D49,'Operating Budget Load'!H:H,0))</f>
        <v>Instruction</v>
      </c>
    </row>
    <row r="50" spans="1:7" x14ac:dyDescent="0.3">
      <c r="A50" t="s">
        <v>958</v>
      </c>
      <c r="C50" t="s">
        <v>1052</v>
      </c>
      <c r="D50" t="s">
        <v>56</v>
      </c>
      <c r="E50" s="279" t="s">
        <v>1053</v>
      </c>
      <c r="F50" s="1">
        <v>0</v>
      </c>
      <c r="G50" t="str">
        <f>INDEX('Operating Budget Load'!J:J,MATCH('Personnel Data'!D50,'Operating Budget Load'!H:H,0))</f>
        <v>Instruction</v>
      </c>
    </row>
    <row r="51" spans="1:7" x14ac:dyDescent="0.3">
      <c r="A51" t="s">
        <v>958</v>
      </c>
      <c r="B51">
        <v>790371850</v>
      </c>
      <c r="C51" t="s">
        <v>1054</v>
      </c>
      <c r="D51" t="s">
        <v>180</v>
      </c>
      <c r="E51" s="279" t="s">
        <v>1055</v>
      </c>
      <c r="F51" s="1">
        <v>16604.533108799998</v>
      </c>
      <c r="G51" t="str">
        <f>INDEX('Operating Budget Load'!J:J,MATCH('Personnel Data'!D51,'Operating Budget Load'!H:H,0))</f>
        <v>Institutional Support</v>
      </c>
    </row>
    <row r="52" spans="1:7" x14ac:dyDescent="0.3">
      <c r="A52" t="s">
        <v>958</v>
      </c>
      <c r="B52">
        <v>790371850</v>
      </c>
      <c r="C52" t="s">
        <v>1054</v>
      </c>
      <c r="D52" t="s">
        <v>239</v>
      </c>
      <c r="E52" s="279" t="s">
        <v>1055</v>
      </c>
      <c r="F52" s="1">
        <v>16167.57</v>
      </c>
      <c r="G52" t="str">
        <f>INDEX('Operating Budget Load'!J:J,MATCH('Personnel Data'!D52,'Operating Budget Load'!H:H,0))</f>
        <v>Academic Support</v>
      </c>
    </row>
    <row r="53" spans="1:7" x14ac:dyDescent="0.3">
      <c r="A53" t="s">
        <v>958</v>
      </c>
      <c r="B53">
        <v>790804917</v>
      </c>
      <c r="C53" t="s">
        <v>1056</v>
      </c>
      <c r="D53" t="s">
        <v>217</v>
      </c>
      <c r="E53" s="279" t="s">
        <v>1057</v>
      </c>
      <c r="F53" s="1">
        <v>25481.951999999997</v>
      </c>
      <c r="G53" t="str">
        <f>INDEX('Operating Budget Load'!J:J,MATCH('Personnel Data'!D53,'Operating Budget Load'!H:H,0))</f>
        <v>Student Services</v>
      </c>
    </row>
    <row r="54" spans="1:7" x14ac:dyDescent="0.3">
      <c r="A54" t="s">
        <v>958</v>
      </c>
      <c r="C54" t="s">
        <v>1058</v>
      </c>
      <c r="D54" t="s">
        <v>9</v>
      </c>
      <c r="E54" s="279" t="s">
        <v>1059</v>
      </c>
      <c r="F54" s="1">
        <v>0</v>
      </c>
      <c r="G54" t="str">
        <f>INDEX('Operating Budget Load'!J:J,MATCH('Personnel Data'!D54,'Operating Budget Load'!H:H,0))</f>
        <v>Student Services</v>
      </c>
    </row>
    <row r="55" spans="1:7" x14ac:dyDescent="0.3">
      <c r="A55" t="s">
        <v>958</v>
      </c>
      <c r="B55">
        <v>790769008</v>
      </c>
      <c r="C55" t="s">
        <v>1060</v>
      </c>
      <c r="D55" t="s">
        <v>201</v>
      </c>
      <c r="E55" s="279" t="s">
        <v>1061</v>
      </c>
      <c r="F55" s="1">
        <v>54822.569759999998</v>
      </c>
      <c r="G55" t="str">
        <f>INDEX('Operating Budget Load'!J:J,MATCH('Personnel Data'!D55,'Operating Budget Load'!H:H,0))</f>
        <v>O&amp;M Plant</v>
      </c>
    </row>
    <row r="56" spans="1:7" x14ac:dyDescent="0.3">
      <c r="A56" t="s">
        <v>958</v>
      </c>
      <c r="B56">
        <v>790779434</v>
      </c>
      <c r="C56" t="s">
        <v>1062</v>
      </c>
      <c r="D56" t="s">
        <v>201</v>
      </c>
      <c r="E56" s="279" t="s">
        <v>1063</v>
      </c>
      <c r="F56" s="1">
        <v>51211.248480000002</v>
      </c>
      <c r="G56" t="str">
        <f>INDEX('Operating Budget Load'!J:J,MATCH('Personnel Data'!D56,'Operating Budget Load'!H:H,0))</f>
        <v>O&amp;M Plant</v>
      </c>
    </row>
    <row r="57" spans="1:7" x14ac:dyDescent="0.3">
      <c r="A57" t="s">
        <v>958</v>
      </c>
      <c r="B57">
        <v>790804423</v>
      </c>
      <c r="C57" t="s">
        <v>1064</v>
      </c>
      <c r="D57" t="s">
        <v>201</v>
      </c>
      <c r="E57" s="279" t="s">
        <v>1065</v>
      </c>
      <c r="F57" s="1">
        <v>49028.328000000001</v>
      </c>
      <c r="G57" t="str">
        <f>INDEX('Operating Budget Load'!J:J,MATCH('Personnel Data'!D57,'Operating Budget Load'!H:H,0))</f>
        <v>O&amp;M Plant</v>
      </c>
    </row>
    <row r="58" spans="1:7" x14ac:dyDescent="0.3">
      <c r="A58" t="s">
        <v>958</v>
      </c>
      <c r="B58">
        <v>790597528</v>
      </c>
      <c r="C58" t="s">
        <v>1066</v>
      </c>
      <c r="D58" t="s">
        <v>201</v>
      </c>
      <c r="E58" s="279" t="s">
        <v>1067</v>
      </c>
      <c r="F58" s="1">
        <v>49028.328000000001</v>
      </c>
      <c r="G58" t="str">
        <f>INDEX('Operating Budget Load'!J:J,MATCH('Personnel Data'!D58,'Operating Budget Load'!H:H,0))</f>
        <v>O&amp;M Plant</v>
      </c>
    </row>
    <row r="59" spans="1:7" x14ac:dyDescent="0.3">
      <c r="A59" t="s">
        <v>958</v>
      </c>
      <c r="B59">
        <v>790871178</v>
      </c>
      <c r="C59" t="s">
        <v>1068</v>
      </c>
      <c r="D59" t="s">
        <v>201</v>
      </c>
      <c r="E59" s="279" t="s">
        <v>1069</v>
      </c>
      <c r="F59" s="1">
        <v>49026.239999999998</v>
      </c>
      <c r="G59" t="str">
        <f>INDEX('Operating Budget Load'!J:J,MATCH('Personnel Data'!D59,'Operating Budget Load'!H:H,0))</f>
        <v>O&amp;M Plant</v>
      </c>
    </row>
    <row r="60" spans="1:7" x14ac:dyDescent="0.3">
      <c r="A60" t="s">
        <v>958</v>
      </c>
      <c r="B60">
        <v>790823750</v>
      </c>
      <c r="C60" t="s">
        <v>1070</v>
      </c>
      <c r="D60" t="s">
        <v>201</v>
      </c>
      <c r="E60" s="279" t="s">
        <v>1071</v>
      </c>
      <c r="F60" s="1">
        <v>49028.328000000001</v>
      </c>
      <c r="G60" t="str">
        <f>INDEX('Operating Budget Load'!J:J,MATCH('Personnel Data'!D60,'Operating Budget Load'!H:H,0))</f>
        <v>O&amp;M Plant</v>
      </c>
    </row>
    <row r="61" spans="1:7" x14ac:dyDescent="0.3">
      <c r="A61" t="s">
        <v>1072</v>
      </c>
      <c r="B61" t="s">
        <v>1073</v>
      </c>
      <c r="C61" t="s">
        <v>1074</v>
      </c>
      <c r="D61" t="s">
        <v>9</v>
      </c>
      <c r="E61" s="279" t="s">
        <v>1075</v>
      </c>
      <c r="F61" s="1">
        <v>60936</v>
      </c>
      <c r="G61" t="str">
        <f>INDEX('Operating Budget Load'!J:J,MATCH('Personnel Data'!D61,'Operating Budget Load'!H:H,0))</f>
        <v>Student Services</v>
      </c>
    </row>
    <row r="62" spans="1:7" x14ac:dyDescent="0.3">
      <c r="A62" t="s">
        <v>1072</v>
      </c>
      <c r="C62" t="s">
        <v>1076</v>
      </c>
      <c r="D62" t="s">
        <v>180</v>
      </c>
      <c r="E62" s="279" t="s">
        <v>1077</v>
      </c>
      <c r="F62" s="1">
        <v>26293</v>
      </c>
      <c r="G62" t="str">
        <f>INDEX('Operating Budget Load'!J:J,MATCH('Personnel Data'!D62,'Operating Budget Load'!H:H,0))</f>
        <v>Institutional Support</v>
      </c>
    </row>
    <row r="63" spans="1:7" x14ac:dyDescent="0.3">
      <c r="A63" t="s">
        <v>1072</v>
      </c>
      <c r="C63" t="s">
        <v>1076</v>
      </c>
      <c r="D63" t="s">
        <v>239</v>
      </c>
      <c r="E63" s="279" t="s">
        <v>1077</v>
      </c>
      <c r="F63" s="1">
        <v>26294.5</v>
      </c>
      <c r="G63" t="str">
        <f>INDEX('Operating Budget Load'!J:J,MATCH('Personnel Data'!D63,'Operating Budget Load'!H:H,0))</f>
        <v>Academic Support</v>
      </c>
    </row>
    <row r="64" spans="1:7" x14ac:dyDescent="0.3">
      <c r="A64" t="s">
        <v>1072</v>
      </c>
      <c r="B64" t="s">
        <v>1078</v>
      </c>
      <c r="C64" t="s">
        <v>1079</v>
      </c>
      <c r="D64" t="s">
        <v>65</v>
      </c>
      <c r="E64" s="279" t="s">
        <v>1080</v>
      </c>
      <c r="F64" s="1">
        <v>60616</v>
      </c>
      <c r="G64" t="str">
        <f>INDEX('Operating Budget Load'!J:J,MATCH('Personnel Data'!D64,'Operating Budget Load'!H:H,0))</f>
        <v>Academic Support</v>
      </c>
    </row>
    <row r="65" spans="1:7" x14ac:dyDescent="0.3">
      <c r="A65" t="s">
        <v>1072</v>
      </c>
      <c r="B65" t="s">
        <v>1081</v>
      </c>
      <c r="C65" t="s">
        <v>1082</v>
      </c>
      <c r="D65" t="s">
        <v>201</v>
      </c>
      <c r="E65" s="279" t="s">
        <v>1083</v>
      </c>
      <c r="F65" s="1">
        <v>67238</v>
      </c>
      <c r="G65" t="str">
        <f>INDEX('Operating Budget Load'!J:J,MATCH('Personnel Data'!D65,'Operating Budget Load'!H:H,0))</f>
        <v>O&amp;M Plant</v>
      </c>
    </row>
    <row r="66" spans="1:7" x14ac:dyDescent="0.3">
      <c r="A66" t="s">
        <v>1072</v>
      </c>
      <c r="B66" t="s">
        <v>1084</v>
      </c>
      <c r="C66" t="s">
        <v>1085</v>
      </c>
      <c r="D66" t="s">
        <v>105</v>
      </c>
      <c r="E66" s="279" t="s">
        <v>1086</v>
      </c>
      <c r="F66" s="1">
        <v>73868</v>
      </c>
      <c r="G66" t="str">
        <f>INDEX('Operating Budget Load'!J:J,MATCH('Personnel Data'!D66,'Operating Budget Load'!H:H,0))</f>
        <v>Student Services</v>
      </c>
    </row>
    <row r="67" spans="1:7" x14ac:dyDescent="0.3">
      <c r="A67" t="s">
        <v>1072</v>
      </c>
      <c r="B67" t="s">
        <v>1087</v>
      </c>
      <c r="C67" t="s">
        <v>1088</v>
      </c>
      <c r="D67" t="s">
        <v>67</v>
      </c>
      <c r="E67" s="279" t="s">
        <v>1089</v>
      </c>
      <c r="F67" s="1">
        <v>54183.649999999994</v>
      </c>
      <c r="G67" t="str">
        <f>INDEX('Operating Budget Load'!J:J,MATCH('Personnel Data'!D67,'Operating Budget Load'!H:H,0))</f>
        <v>Institutional Support</v>
      </c>
    </row>
    <row r="68" spans="1:7" x14ac:dyDescent="0.3">
      <c r="A68" t="s">
        <v>1072</v>
      </c>
      <c r="B68" t="s">
        <v>1090</v>
      </c>
      <c r="C68" t="s">
        <v>1091</v>
      </c>
      <c r="D68" t="s">
        <v>238</v>
      </c>
      <c r="E68" s="279" t="s">
        <v>1092</v>
      </c>
      <c r="F68" s="1">
        <v>15215.2</v>
      </c>
      <c r="G68" t="str">
        <f>INDEX('Operating Budget Load'!J:J,MATCH('Personnel Data'!D68,'Operating Budget Load'!H:H,0))</f>
        <v>Student Services</v>
      </c>
    </row>
    <row r="69" spans="1:7" x14ac:dyDescent="0.3">
      <c r="A69" t="s">
        <v>1072</v>
      </c>
      <c r="B69" t="s">
        <v>1093</v>
      </c>
      <c r="C69" t="s">
        <v>1094</v>
      </c>
      <c r="D69" t="s">
        <v>239</v>
      </c>
      <c r="E69" s="279" t="s">
        <v>1095</v>
      </c>
      <c r="F69" s="1">
        <v>15300</v>
      </c>
      <c r="G69" t="str">
        <f>INDEX('Operating Budget Load'!J:J,MATCH('Personnel Data'!D69,'Operating Budget Load'!H:H,0))</f>
        <v>Academic Support</v>
      </c>
    </row>
    <row r="70" spans="1:7" x14ac:dyDescent="0.3">
      <c r="A70" t="s">
        <v>1072</v>
      </c>
      <c r="B70" t="s">
        <v>1096</v>
      </c>
      <c r="C70" t="s">
        <v>1097</v>
      </c>
      <c r="D70" t="s">
        <v>236</v>
      </c>
      <c r="E70" s="279" t="s">
        <v>1098</v>
      </c>
      <c r="F70" s="1">
        <v>43040</v>
      </c>
      <c r="G70" t="str">
        <f>INDEX('Operating Budget Load'!J:J,MATCH('Personnel Data'!D70,'Operating Budget Load'!H:H,0))</f>
        <v>Instruction</v>
      </c>
    </row>
    <row r="71" spans="1:7" x14ac:dyDescent="0.3">
      <c r="A71" t="s">
        <v>1072</v>
      </c>
      <c r="B71" t="s">
        <v>1099</v>
      </c>
      <c r="C71" t="s">
        <v>1100</v>
      </c>
      <c r="D71" t="s">
        <v>152</v>
      </c>
      <c r="E71" s="279" t="s">
        <v>1101</v>
      </c>
      <c r="F71" s="1">
        <v>12093.800000000001</v>
      </c>
      <c r="G71" t="str">
        <f>INDEX('Operating Budget Load'!J:J,MATCH('Personnel Data'!D71,'Operating Budget Load'!H:H,0))</f>
        <v>Student Services</v>
      </c>
    </row>
    <row r="72" spans="1:7" x14ac:dyDescent="0.3">
      <c r="A72" t="s">
        <v>1072</v>
      </c>
      <c r="B72" t="s">
        <v>1102</v>
      </c>
      <c r="C72" t="s">
        <v>1103</v>
      </c>
      <c r="D72" t="s">
        <v>227</v>
      </c>
      <c r="E72" s="279" t="s">
        <v>1104</v>
      </c>
      <c r="F72" s="1">
        <v>64505</v>
      </c>
      <c r="G72" t="str">
        <f>INDEX('Operating Budget Load'!J:J,MATCH('Personnel Data'!D72,'Operating Budget Load'!H:H,0))</f>
        <v>Student Services</v>
      </c>
    </row>
    <row r="73" spans="1:7" x14ac:dyDescent="0.3">
      <c r="A73" t="s">
        <v>1072</v>
      </c>
      <c r="B73" t="s">
        <v>1105</v>
      </c>
      <c r="C73" t="s">
        <v>1106</v>
      </c>
      <c r="D73" t="s">
        <v>165</v>
      </c>
      <c r="E73" s="279" t="s">
        <v>1107</v>
      </c>
      <c r="F73" s="1">
        <v>95625</v>
      </c>
      <c r="G73" t="str">
        <f>INDEX('Operating Budget Load'!J:J,MATCH('Personnel Data'!D73,'Operating Budget Load'!H:H,0))</f>
        <v>Institutional Support</v>
      </c>
    </row>
    <row r="74" spans="1:7" x14ac:dyDescent="0.3">
      <c r="A74" t="s">
        <v>1072</v>
      </c>
      <c r="B74" t="s">
        <v>1108</v>
      </c>
      <c r="C74" t="s">
        <v>1109</v>
      </c>
      <c r="D74" t="s">
        <v>47</v>
      </c>
      <c r="E74" s="279" t="s">
        <v>1110</v>
      </c>
      <c r="F74" s="1">
        <v>66000</v>
      </c>
      <c r="G74" t="str">
        <f>INDEX('Operating Budget Load'!J:J,MATCH('Personnel Data'!D74,'Operating Budget Load'!H:H,0))</f>
        <v>Institutional Support</v>
      </c>
    </row>
    <row r="75" spans="1:7" x14ac:dyDescent="0.3">
      <c r="A75" t="s">
        <v>1072</v>
      </c>
      <c r="B75" t="s">
        <v>1111</v>
      </c>
      <c r="C75" t="s">
        <v>1112</v>
      </c>
      <c r="D75" t="s">
        <v>224</v>
      </c>
      <c r="E75" s="279" t="s">
        <v>1113</v>
      </c>
      <c r="F75" s="1">
        <v>70682</v>
      </c>
      <c r="G75" t="str">
        <f>INDEX('Operating Budget Load'!J:J,MATCH('Personnel Data'!D75,'Operating Budget Load'!H:H,0))</f>
        <v>Student Services</v>
      </c>
    </row>
    <row r="76" spans="1:7" x14ac:dyDescent="0.3">
      <c r="A76" t="s">
        <v>1072</v>
      </c>
      <c r="B76" t="s">
        <v>1114</v>
      </c>
      <c r="C76" t="s">
        <v>1115</v>
      </c>
      <c r="D76" t="s">
        <v>152</v>
      </c>
      <c r="E76" s="279" t="s">
        <v>1116</v>
      </c>
      <c r="F76" s="1">
        <v>26967.239999999998</v>
      </c>
      <c r="G76" t="str">
        <f>INDEX('Operating Budget Load'!J:J,MATCH('Personnel Data'!D76,'Operating Budget Load'!H:H,0))</f>
        <v>Student Services</v>
      </c>
    </row>
    <row r="77" spans="1:7" x14ac:dyDescent="0.3">
      <c r="A77" t="s">
        <v>1072</v>
      </c>
      <c r="B77" t="s">
        <v>1117</v>
      </c>
      <c r="C77" t="s">
        <v>1118</v>
      </c>
      <c r="D77" t="s">
        <v>182</v>
      </c>
      <c r="E77" s="279" t="s">
        <v>1119</v>
      </c>
      <c r="F77" s="1">
        <v>68340</v>
      </c>
      <c r="G77" t="str">
        <f>INDEX('Operating Budget Load'!J:J,MATCH('Personnel Data'!D77,'Operating Budget Load'!H:H,0))</f>
        <v>Academic Support</v>
      </c>
    </row>
    <row r="78" spans="1:7" x14ac:dyDescent="0.3">
      <c r="A78" t="s">
        <v>1072</v>
      </c>
      <c r="B78" t="s">
        <v>1120</v>
      </c>
      <c r="C78" t="s">
        <v>1121</v>
      </c>
      <c r="D78" t="s">
        <v>246</v>
      </c>
      <c r="E78" s="279" t="s">
        <v>1122</v>
      </c>
      <c r="F78" s="1">
        <v>132000</v>
      </c>
      <c r="G78" t="str">
        <f>INDEX('Operating Budget Load'!J:J,MATCH('Personnel Data'!D78,'Operating Budget Load'!H:H,0))</f>
        <v>Academic Support</v>
      </c>
    </row>
    <row r="79" spans="1:7" x14ac:dyDescent="0.3">
      <c r="A79" t="s">
        <v>1072</v>
      </c>
      <c r="B79" t="s">
        <v>1123</v>
      </c>
      <c r="C79" t="s">
        <v>1124</v>
      </c>
      <c r="D79" t="s">
        <v>211</v>
      </c>
      <c r="E79" s="279" t="s">
        <v>1125</v>
      </c>
      <c r="F79" s="1">
        <v>50031</v>
      </c>
      <c r="G79" t="str">
        <f>INDEX('Operating Budget Load'!J:J,MATCH('Personnel Data'!D79,'Operating Budget Load'!H:H,0))</f>
        <v>Academic Support</v>
      </c>
    </row>
    <row r="80" spans="1:7" x14ac:dyDescent="0.3">
      <c r="A80" t="s">
        <v>1072</v>
      </c>
      <c r="B80" t="s">
        <v>1126</v>
      </c>
      <c r="C80" t="s">
        <v>1127</v>
      </c>
      <c r="D80" t="s">
        <v>59</v>
      </c>
      <c r="E80" s="279" t="s">
        <v>1128</v>
      </c>
      <c r="F80" s="1">
        <v>193883</v>
      </c>
      <c r="G80" t="str">
        <f>INDEX('Operating Budget Load'!J:J,MATCH('Personnel Data'!D80,'Operating Budget Load'!H:H,0))</f>
        <v>Institutional Support</v>
      </c>
    </row>
    <row r="81" spans="1:7" x14ac:dyDescent="0.3">
      <c r="A81" t="s">
        <v>1072</v>
      </c>
      <c r="B81" t="s">
        <v>1129</v>
      </c>
      <c r="C81" t="s">
        <v>1130</v>
      </c>
      <c r="D81" t="s">
        <v>249</v>
      </c>
      <c r="E81" s="279" t="s">
        <v>1131</v>
      </c>
      <c r="F81" s="1">
        <v>18500</v>
      </c>
      <c r="G81" t="str">
        <f>INDEX('Operating Budget Load'!J:J,MATCH('Personnel Data'!D81,'Operating Budget Load'!H:H,0))</f>
        <v>Student Services</v>
      </c>
    </row>
    <row r="82" spans="1:7" x14ac:dyDescent="0.3">
      <c r="A82" t="s">
        <v>1072</v>
      </c>
      <c r="B82" t="s">
        <v>1132</v>
      </c>
      <c r="C82" t="s">
        <v>1133</v>
      </c>
      <c r="D82" t="s">
        <v>109</v>
      </c>
      <c r="E82" s="279" t="s">
        <v>1134</v>
      </c>
      <c r="F82" s="1">
        <v>7180</v>
      </c>
      <c r="G82" t="str">
        <f>INDEX('Operating Budget Load'!J:J,MATCH('Personnel Data'!D82,'Operating Budget Load'!H:H,0))</f>
        <v>Student Services</v>
      </c>
    </row>
    <row r="83" spans="1:7" x14ac:dyDescent="0.3">
      <c r="A83" t="s">
        <v>1072</v>
      </c>
      <c r="B83" t="s">
        <v>1135</v>
      </c>
      <c r="C83" t="s">
        <v>1136</v>
      </c>
      <c r="D83" t="s">
        <v>109</v>
      </c>
      <c r="E83" s="279" t="s">
        <v>1137</v>
      </c>
      <c r="F83" s="1">
        <v>25631.25</v>
      </c>
      <c r="G83" t="str">
        <f>INDEX('Operating Budget Load'!J:J,MATCH('Personnel Data'!D83,'Operating Budget Load'!H:H,0))</f>
        <v>Student Services</v>
      </c>
    </row>
    <row r="84" spans="1:7" x14ac:dyDescent="0.3">
      <c r="A84" t="s">
        <v>1072</v>
      </c>
      <c r="B84" t="s">
        <v>1135</v>
      </c>
      <c r="C84" t="s">
        <v>1136</v>
      </c>
      <c r="D84" t="s">
        <v>121</v>
      </c>
      <c r="E84" s="279" t="s">
        <v>1137</v>
      </c>
      <c r="F84" s="1">
        <v>8543.75</v>
      </c>
      <c r="G84" t="str">
        <f>INDEX('Operating Budget Load'!J:J,MATCH('Personnel Data'!D84,'Operating Budget Load'!H:H,0))</f>
        <v>Instruction</v>
      </c>
    </row>
    <row r="85" spans="1:7" x14ac:dyDescent="0.3">
      <c r="A85" t="s">
        <v>1072</v>
      </c>
      <c r="B85" t="s">
        <v>1138</v>
      </c>
      <c r="C85" t="s">
        <v>1139</v>
      </c>
      <c r="D85" t="s">
        <v>192</v>
      </c>
      <c r="E85" s="279" t="s">
        <v>1140</v>
      </c>
      <c r="F85" s="1">
        <v>19540</v>
      </c>
      <c r="G85" t="str">
        <f>INDEX('Operating Budget Load'!J:J,MATCH('Personnel Data'!D85,'Operating Budget Load'!H:H,0))</f>
        <v>Student Services</v>
      </c>
    </row>
    <row r="86" spans="1:7" x14ac:dyDescent="0.3">
      <c r="A86" t="s">
        <v>1072</v>
      </c>
      <c r="B86" t="s">
        <v>1141</v>
      </c>
      <c r="C86" t="s">
        <v>1142</v>
      </c>
      <c r="D86" t="s">
        <v>220</v>
      </c>
      <c r="E86" s="279" t="s">
        <v>1143</v>
      </c>
      <c r="F86" s="1">
        <v>37040</v>
      </c>
      <c r="G86" t="str">
        <f>INDEX('Operating Budget Load'!J:J,MATCH('Personnel Data'!D86,'Operating Budget Load'!H:H,0))</f>
        <v>Student Services</v>
      </c>
    </row>
    <row r="87" spans="1:7" x14ac:dyDescent="0.3">
      <c r="A87" t="s">
        <v>1072</v>
      </c>
      <c r="B87" t="s">
        <v>1144</v>
      </c>
      <c r="C87" t="s">
        <v>1145</v>
      </c>
      <c r="D87" t="s">
        <v>192</v>
      </c>
      <c r="E87" s="279" t="s">
        <v>1146</v>
      </c>
      <c r="F87" s="1">
        <v>37500</v>
      </c>
      <c r="G87" t="str">
        <f>INDEX('Operating Budget Load'!J:J,MATCH('Personnel Data'!D87,'Operating Budget Load'!H:H,0))</f>
        <v>Student Services</v>
      </c>
    </row>
    <row r="88" spans="1:7" x14ac:dyDescent="0.3">
      <c r="A88" t="s">
        <v>1072</v>
      </c>
      <c r="B88" t="s">
        <v>1144</v>
      </c>
      <c r="C88" t="s">
        <v>1145</v>
      </c>
      <c r="D88" t="s">
        <v>121</v>
      </c>
      <c r="E88" s="279" t="s">
        <v>1146</v>
      </c>
      <c r="F88" s="1">
        <v>12500</v>
      </c>
      <c r="G88" t="str">
        <f>INDEX('Operating Budget Load'!J:J,MATCH('Personnel Data'!D88,'Operating Budget Load'!H:H,0))</f>
        <v>Instruction</v>
      </c>
    </row>
    <row r="89" spans="1:7" x14ac:dyDescent="0.3">
      <c r="A89" t="s">
        <v>1072</v>
      </c>
      <c r="B89" t="s">
        <v>1147</v>
      </c>
      <c r="C89" t="s">
        <v>1148</v>
      </c>
      <c r="D89" t="s">
        <v>121</v>
      </c>
      <c r="E89" s="279" t="s">
        <v>1149</v>
      </c>
      <c r="F89" s="1">
        <v>9760</v>
      </c>
      <c r="G89" t="str">
        <f>INDEX('Operating Budget Load'!J:J,MATCH('Personnel Data'!D89,'Operating Budget Load'!H:H,0))</f>
        <v>Instruction</v>
      </c>
    </row>
    <row r="90" spans="1:7" x14ac:dyDescent="0.3">
      <c r="A90" t="s">
        <v>1072</v>
      </c>
      <c r="B90" t="s">
        <v>1147</v>
      </c>
      <c r="C90" t="s">
        <v>1148</v>
      </c>
      <c r="D90" t="s">
        <v>243</v>
      </c>
      <c r="E90" s="279" t="s">
        <v>1149</v>
      </c>
      <c r="F90" s="1">
        <v>29280</v>
      </c>
      <c r="G90" t="str">
        <f>INDEX('Operating Budget Load'!J:J,MATCH('Personnel Data'!D90,'Operating Budget Load'!H:H,0))</f>
        <v>Student Services</v>
      </c>
    </row>
    <row r="91" spans="1:7" x14ac:dyDescent="0.3">
      <c r="A91" t="s">
        <v>1072</v>
      </c>
      <c r="B91" t="s">
        <v>1150</v>
      </c>
      <c r="C91" t="s">
        <v>1151</v>
      </c>
      <c r="D91" t="s">
        <v>109</v>
      </c>
      <c r="E91" s="279" t="s">
        <v>1152</v>
      </c>
      <c r="F91" s="1">
        <v>63360</v>
      </c>
      <c r="G91" t="str">
        <f>INDEX('Operating Budget Load'!J:J,MATCH('Personnel Data'!D91,'Operating Budget Load'!H:H,0))</f>
        <v>Student Services</v>
      </c>
    </row>
    <row r="92" spans="1:7" x14ac:dyDescent="0.3">
      <c r="A92" t="s">
        <v>1072</v>
      </c>
      <c r="B92" t="s">
        <v>1153</v>
      </c>
      <c r="C92" t="s">
        <v>1154</v>
      </c>
      <c r="D92" t="s">
        <v>109</v>
      </c>
      <c r="E92" s="279" t="s">
        <v>1155</v>
      </c>
      <c r="F92" s="1">
        <v>28000</v>
      </c>
      <c r="G92" t="str">
        <f>INDEX('Operating Budget Load'!J:J,MATCH('Personnel Data'!D92,'Operating Budget Load'!H:H,0))</f>
        <v>Student Services</v>
      </c>
    </row>
    <row r="93" spans="1:7" x14ac:dyDescent="0.3">
      <c r="A93" t="s">
        <v>1072</v>
      </c>
      <c r="C93" t="s">
        <v>1156</v>
      </c>
      <c r="D93" t="s">
        <v>109</v>
      </c>
      <c r="E93" s="279" t="s">
        <v>1157</v>
      </c>
      <c r="F93" s="1">
        <v>24000</v>
      </c>
      <c r="G93" t="str">
        <f>INDEX('Operating Budget Load'!J:J,MATCH('Personnel Data'!D93,'Operating Budget Load'!H:H,0))</f>
        <v>Student Services</v>
      </c>
    </row>
    <row r="94" spans="1:7" x14ac:dyDescent="0.3">
      <c r="A94" t="s">
        <v>1072</v>
      </c>
      <c r="B94" t="s">
        <v>1158</v>
      </c>
      <c r="C94" t="s">
        <v>1159</v>
      </c>
      <c r="D94" t="s">
        <v>121</v>
      </c>
      <c r="E94" s="279" t="s">
        <v>1160</v>
      </c>
      <c r="F94" s="1">
        <v>14732</v>
      </c>
      <c r="G94" t="str">
        <f>INDEX('Operating Budget Load'!J:J,MATCH('Personnel Data'!D94,'Operating Budget Load'!H:H,0))</f>
        <v>Instruction</v>
      </c>
    </row>
    <row r="95" spans="1:7" x14ac:dyDescent="0.3">
      <c r="A95" t="s">
        <v>1072</v>
      </c>
      <c r="B95" t="s">
        <v>1158</v>
      </c>
      <c r="C95" t="s">
        <v>1159</v>
      </c>
      <c r="D95" t="s">
        <v>249</v>
      </c>
      <c r="E95" s="279" t="s">
        <v>1160</v>
      </c>
      <c r="F95" s="1">
        <v>44196</v>
      </c>
      <c r="G95" t="str">
        <f>INDEX('Operating Budget Load'!J:J,MATCH('Personnel Data'!D95,'Operating Budget Load'!H:H,0))</f>
        <v>Student Services</v>
      </c>
    </row>
    <row r="96" spans="1:7" x14ac:dyDescent="0.3">
      <c r="A96" t="s">
        <v>1072</v>
      </c>
      <c r="B96" t="s">
        <v>1161</v>
      </c>
      <c r="C96" t="s">
        <v>1162</v>
      </c>
      <c r="D96" t="s">
        <v>252</v>
      </c>
      <c r="E96" s="279" t="s">
        <v>1163</v>
      </c>
      <c r="F96" s="1">
        <v>28562.25</v>
      </c>
      <c r="G96" t="str">
        <f>INDEX('Operating Budget Load'!J:J,MATCH('Personnel Data'!D96,'Operating Budget Load'!H:H,0))</f>
        <v>Student Services</v>
      </c>
    </row>
    <row r="97" spans="1:7" x14ac:dyDescent="0.3">
      <c r="A97" t="s">
        <v>1072</v>
      </c>
      <c r="B97" t="s">
        <v>1161</v>
      </c>
      <c r="C97" t="s">
        <v>1162</v>
      </c>
      <c r="D97" t="s">
        <v>121</v>
      </c>
      <c r="E97" s="279" t="s">
        <v>1163</v>
      </c>
      <c r="F97" s="1">
        <v>9520.75</v>
      </c>
      <c r="G97" t="str">
        <f>INDEX('Operating Budget Load'!J:J,MATCH('Personnel Data'!D97,'Operating Budget Load'!H:H,0))</f>
        <v>Instruction</v>
      </c>
    </row>
    <row r="98" spans="1:7" x14ac:dyDescent="0.3">
      <c r="A98" t="s">
        <v>1164</v>
      </c>
      <c r="B98" t="s">
        <v>1165</v>
      </c>
      <c r="C98" t="s">
        <v>1166</v>
      </c>
      <c r="D98" t="s">
        <v>121</v>
      </c>
      <c r="E98" s="279" t="s">
        <v>1298</v>
      </c>
      <c r="F98" s="1">
        <v>44836</v>
      </c>
      <c r="G98" t="str">
        <f>INDEX('Operating Budget Load'!J:J,MATCH('Personnel Data'!D98,'Operating Budget Load'!H:H,0))</f>
        <v>Instruction</v>
      </c>
    </row>
    <row r="99" spans="1:7" x14ac:dyDescent="0.3">
      <c r="A99" t="s">
        <v>1164</v>
      </c>
      <c r="B99" t="s">
        <v>1167</v>
      </c>
      <c r="C99" t="s">
        <v>1168</v>
      </c>
      <c r="D99" t="s">
        <v>121</v>
      </c>
      <c r="E99" s="279" t="s">
        <v>1299</v>
      </c>
      <c r="F99" s="1">
        <v>69503</v>
      </c>
      <c r="G99" t="str">
        <f>INDEX('Operating Budget Load'!J:J,MATCH('Personnel Data'!D99,'Operating Budget Load'!H:H,0))</f>
        <v>Instruction</v>
      </c>
    </row>
    <row r="100" spans="1:7" x14ac:dyDescent="0.3">
      <c r="A100" t="s">
        <v>1164</v>
      </c>
      <c r="B100" t="s">
        <v>1169</v>
      </c>
      <c r="C100" t="s">
        <v>1170</v>
      </c>
      <c r="D100" t="s">
        <v>121</v>
      </c>
      <c r="E100" s="279" t="s">
        <v>1300</v>
      </c>
      <c r="F100" s="1">
        <v>70544</v>
      </c>
      <c r="G100" t="str">
        <f>INDEX('Operating Budget Load'!J:J,MATCH('Personnel Data'!D100,'Operating Budget Load'!H:H,0))</f>
        <v>Instruction</v>
      </c>
    </row>
    <row r="101" spans="1:7" x14ac:dyDescent="0.3">
      <c r="A101" t="s">
        <v>1164</v>
      </c>
      <c r="B101" t="s">
        <v>1171</v>
      </c>
      <c r="C101" t="s">
        <v>1172</v>
      </c>
      <c r="D101" t="s">
        <v>121</v>
      </c>
      <c r="E101" s="279" t="s">
        <v>1301</v>
      </c>
      <c r="F101" s="1">
        <v>68530</v>
      </c>
      <c r="G101" t="str">
        <f>INDEX('Operating Budget Load'!J:J,MATCH('Personnel Data'!D101,'Operating Budget Load'!H:H,0))</f>
        <v>Instruction</v>
      </c>
    </row>
    <row r="102" spans="1:7" x14ac:dyDescent="0.3">
      <c r="A102" t="s">
        <v>1164</v>
      </c>
      <c r="B102" t="s">
        <v>1173</v>
      </c>
      <c r="C102" t="s">
        <v>1174</v>
      </c>
      <c r="D102" t="s">
        <v>121</v>
      </c>
      <c r="E102" s="279" t="s">
        <v>1302</v>
      </c>
      <c r="F102" s="1">
        <v>53000</v>
      </c>
      <c r="G102" t="str">
        <f>INDEX('Operating Budget Load'!J:J,MATCH('Personnel Data'!D102,'Operating Budget Load'!H:H,0))</f>
        <v>Instruction</v>
      </c>
    </row>
    <row r="103" spans="1:7" x14ac:dyDescent="0.3">
      <c r="A103" t="s">
        <v>1164</v>
      </c>
      <c r="B103" t="s">
        <v>1175</v>
      </c>
      <c r="C103" t="s">
        <v>1176</v>
      </c>
      <c r="D103" t="s">
        <v>121</v>
      </c>
      <c r="E103" s="279" t="s">
        <v>1303</v>
      </c>
      <c r="F103" s="1">
        <v>62895</v>
      </c>
      <c r="G103" t="str">
        <f>INDEX('Operating Budget Load'!J:J,MATCH('Personnel Data'!D103,'Operating Budget Load'!H:H,0))</f>
        <v>Instruction</v>
      </c>
    </row>
    <row r="104" spans="1:7" x14ac:dyDescent="0.3">
      <c r="A104" t="s">
        <v>1164</v>
      </c>
      <c r="B104" t="s">
        <v>1177</v>
      </c>
      <c r="C104" t="s">
        <v>1178</v>
      </c>
      <c r="D104" t="s">
        <v>121</v>
      </c>
      <c r="E104" s="279" t="s">
        <v>1304</v>
      </c>
      <c r="F104" s="1">
        <v>66431</v>
      </c>
      <c r="G104" t="str">
        <f>INDEX('Operating Budget Load'!J:J,MATCH('Personnel Data'!D104,'Operating Budget Load'!H:H,0))</f>
        <v>Instruction</v>
      </c>
    </row>
    <row r="105" spans="1:7" x14ac:dyDescent="0.3">
      <c r="A105" t="s">
        <v>1164</v>
      </c>
      <c r="B105" t="s">
        <v>1179</v>
      </c>
      <c r="C105" t="s">
        <v>1180</v>
      </c>
      <c r="D105" t="s">
        <v>121</v>
      </c>
      <c r="E105" s="279" t="s">
        <v>1305</v>
      </c>
      <c r="F105" s="1">
        <v>72319</v>
      </c>
      <c r="G105" t="str">
        <f>INDEX('Operating Budget Load'!J:J,MATCH('Personnel Data'!D105,'Operating Budget Load'!H:H,0))</f>
        <v>Instruction</v>
      </c>
    </row>
    <row r="106" spans="1:7" x14ac:dyDescent="0.3">
      <c r="A106" t="s">
        <v>1164</v>
      </c>
      <c r="B106" t="s">
        <v>1181</v>
      </c>
      <c r="C106" t="s">
        <v>1182</v>
      </c>
      <c r="D106" t="s">
        <v>121</v>
      </c>
      <c r="E106" s="279" t="s">
        <v>1306</v>
      </c>
      <c r="F106" s="1">
        <v>54221</v>
      </c>
      <c r="G106" t="str">
        <f>INDEX('Operating Budget Load'!J:J,MATCH('Personnel Data'!D106,'Operating Budget Load'!H:H,0))</f>
        <v>Instruction</v>
      </c>
    </row>
    <row r="107" spans="1:7" x14ac:dyDescent="0.3">
      <c r="A107" t="s">
        <v>1164</v>
      </c>
      <c r="B107" t="s">
        <v>1183</v>
      </c>
      <c r="C107" t="s">
        <v>1184</v>
      </c>
      <c r="D107" t="s">
        <v>121</v>
      </c>
      <c r="E107" s="279" t="s">
        <v>1307</v>
      </c>
      <c r="F107" s="1">
        <v>74983</v>
      </c>
      <c r="G107" t="str">
        <f>INDEX('Operating Budget Load'!J:J,MATCH('Personnel Data'!D107,'Operating Budget Load'!H:H,0))</f>
        <v>Instruction</v>
      </c>
    </row>
    <row r="108" spans="1:7" x14ac:dyDescent="0.3">
      <c r="A108" t="s">
        <v>1164</v>
      </c>
      <c r="B108" t="s">
        <v>1185</v>
      </c>
      <c r="C108" t="s">
        <v>1186</v>
      </c>
      <c r="D108" t="s">
        <v>121</v>
      </c>
      <c r="E108" s="279" t="s">
        <v>1308</v>
      </c>
      <c r="F108" s="1">
        <v>55840</v>
      </c>
      <c r="G108" t="str">
        <f>INDEX('Operating Budget Load'!J:J,MATCH('Personnel Data'!D108,'Operating Budget Load'!H:H,0))</f>
        <v>Instruction</v>
      </c>
    </row>
    <row r="109" spans="1:7" x14ac:dyDescent="0.3">
      <c r="A109" t="s">
        <v>1164</v>
      </c>
      <c r="B109" t="s">
        <v>1187</v>
      </c>
      <c r="C109" t="s">
        <v>1188</v>
      </c>
      <c r="D109" t="s">
        <v>121</v>
      </c>
      <c r="E109" s="279" t="s">
        <v>1309</v>
      </c>
      <c r="F109" s="1">
        <v>61005</v>
      </c>
      <c r="G109" t="str">
        <f>INDEX('Operating Budget Load'!J:J,MATCH('Personnel Data'!D109,'Operating Budget Load'!H:H,0))</f>
        <v>Instruction</v>
      </c>
    </row>
    <row r="110" spans="1:7" x14ac:dyDescent="0.3">
      <c r="A110" t="s">
        <v>1164</v>
      </c>
      <c r="B110" t="s">
        <v>1189</v>
      </c>
      <c r="C110" t="s">
        <v>1190</v>
      </c>
      <c r="D110" t="s">
        <v>121</v>
      </c>
      <c r="E110" s="279" t="s">
        <v>1310</v>
      </c>
      <c r="F110" s="1">
        <v>63479</v>
      </c>
      <c r="G110" t="str">
        <f>INDEX('Operating Budget Load'!J:J,MATCH('Personnel Data'!D110,'Operating Budget Load'!H:H,0))</f>
        <v>Instruction</v>
      </c>
    </row>
    <row r="111" spans="1:7" x14ac:dyDescent="0.3">
      <c r="A111" t="s">
        <v>1164</v>
      </c>
      <c r="B111" t="s">
        <v>1191</v>
      </c>
      <c r="C111" t="s">
        <v>1192</v>
      </c>
      <c r="D111" t="s">
        <v>121</v>
      </c>
      <c r="E111" s="279" t="s">
        <v>1311</v>
      </c>
      <c r="F111" s="1">
        <v>57120</v>
      </c>
      <c r="G111" t="str">
        <f>INDEX('Operating Budget Load'!J:J,MATCH('Personnel Data'!D111,'Operating Budget Load'!H:H,0))</f>
        <v>Instruction</v>
      </c>
    </row>
    <row r="112" spans="1:7" x14ac:dyDescent="0.3">
      <c r="A112" t="s">
        <v>1164</v>
      </c>
      <c r="B112" t="s">
        <v>1193</v>
      </c>
      <c r="C112" t="s">
        <v>1194</v>
      </c>
      <c r="D112" t="s">
        <v>121</v>
      </c>
      <c r="E112" s="279" t="s">
        <v>1312</v>
      </c>
      <c r="F112" s="1">
        <v>73699</v>
      </c>
      <c r="G112" t="str">
        <f>INDEX('Operating Budget Load'!J:J,MATCH('Personnel Data'!D112,'Operating Budget Load'!H:H,0))</f>
        <v>Instruction</v>
      </c>
    </row>
    <row r="113" spans="1:7" x14ac:dyDescent="0.3">
      <c r="A113" t="s">
        <v>1164</v>
      </c>
      <c r="B113" t="s">
        <v>1195</v>
      </c>
      <c r="C113" t="s">
        <v>1196</v>
      </c>
      <c r="D113" t="s">
        <v>121</v>
      </c>
      <c r="E113" s="279" t="s">
        <v>1313</v>
      </c>
      <c r="F113" s="1">
        <v>54000</v>
      </c>
      <c r="G113" t="str">
        <f>INDEX('Operating Budget Load'!J:J,MATCH('Personnel Data'!D113,'Operating Budget Load'!H:H,0))</f>
        <v>Instruction</v>
      </c>
    </row>
    <row r="114" spans="1:7" x14ac:dyDescent="0.3">
      <c r="A114" t="s">
        <v>1164</v>
      </c>
      <c r="B114" t="s">
        <v>1197</v>
      </c>
      <c r="C114" t="s">
        <v>1198</v>
      </c>
      <c r="D114" t="s">
        <v>121</v>
      </c>
      <c r="E114" s="279" t="s">
        <v>1314</v>
      </c>
      <c r="F114" s="1">
        <v>79324</v>
      </c>
      <c r="G114" t="str">
        <f>INDEX('Operating Budget Load'!J:J,MATCH('Personnel Data'!D114,'Operating Budget Load'!H:H,0))</f>
        <v>Instruction</v>
      </c>
    </row>
    <row r="115" spans="1:7" x14ac:dyDescent="0.3">
      <c r="A115" t="s">
        <v>1164</v>
      </c>
      <c r="B115" t="s">
        <v>1199</v>
      </c>
      <c r="C115" t="s">
        <v>1200</v>
      </c>
      <c r="D115" t="s">
        <v>121</v>
      </c>
      <c r="E115" s="279" t="s">
        <v>1315</v>
      </c>
      <c r="F115" s="1">
        <v>71180</v>
      </c>
      <c r="G115" t="str">
        <f>INDEX('Operating Budget Load'!J:J,MATCH('Personnel Data'!D115,'Operating Budget Load'!H:H,0))</f>
        <v>Instruction</v>
      </c>
    </row>
    <row r="116" spans="1:7" x14ac:dyDescent="0.3">
      <c r="A116" t="s">
        <v>1164</v>
      </c>
      <c r="B116" t="s">
        <v>1201</v>
      </c>
      <c r="C116" t="s">
        <v>1202</v>
      </c>
      <c r="D116" t="s">
        <v>121</v>
      </c>
      <c r="E116" s="279" t="s">
        <v>1316</v>
      </c>
      <c r="F116" s="1">
        <v>67289</v>
      </c>
      <c r="G116" t="str">
        <f>INDEX('Operating Budget Load'!J:J,MATCH('Personnel Data'!D116,'Operating Budget Load'!H:H,0))</f>
        <v>Instruction</v>
      </c>
    </row>
    <row r="117" spans="1:7" x14ac:dyDescent="0.3">
      <c r="A117" t="s">
        <v>1164</v>
      </c>
      <c r="B117" t="s">
        <v>1203</v>
      </c>
      <c r="C117" t="s">
        <v>1204</v>
      </c>
      <c r="D117" t="s">
        <v>121</v>
      </c>
      <c r="E117" s="279" t="s">
        <v>1317</v>
      </c>
      <c r="F117" s="1">
        <v>79324</v>
      </c>
      <c r="G117" t="str">
        <f>INDEX('Operating Budget Load'!J:J,MATCH('Personnel Data'!D117,'Operating Budget Load'!H:H,0))</f>
        <v>Instruction</v>
      </c>
    </row>
    <row r="118" spans="1:7" x14ac:dyDescent="0.3">
      <c r="A118" t="s">
        <v>1164</v>
      </c>
      <c r="B118" t="s">
        <v>1205</v>
      </c>
      <c r="C118" t="s">
        <v>1206</v>
      </c>
      <c r="D118" t="s">
        <v>121</v>
      </c>
      <c r="E118" s="279" t="s">
        <v>1318</v>
      </c>
      <c r="F118" s="1">
        <v>70675</v>
      </c>
      <c r="G118" t="str">
        <f>INDEX('Operating Budget Load'!J:J,MATCH('Personnel Data'!D118,'Operating Budget Load'!H:H,0))</f>
        <v>Instruction</v>
      </c>
    </row>
    <row r="119" spans="1:7" x14ac:dyDescent="0.3">
      <c r="A119" t="s">
        <v>1164</v>
      </c>
      <c r="B119" t="s">
        <v>1207</v>
      </c>
      <c r="C119" t="s">
        <v>1208</v>
      </c>
      <c r="D119" t="s">
        <v>121</v>
      </c>
      <c r="E119" s="279" t="s">
        <v>1319</v>
      </c>
      <c r="F119" s="1">
        <v>77166</v>
      </c>
      <c r="G119" t="str">
        <f>INDEX('Operating Budget Load'!J:J,MATCH('Personnel Data'!D119,'Operating Budget Load'!H:H,0))</f>
        <v>Instruction</v>
      </c>
    </row>
    <row r="120" spans="1:7" x14ac:dyDescent="0.3">
      <c r="A120" t="s">
        <v>1164</v>
      </c>
      <c r="B120" t="s">
        <v>1209</v>
      </c>
      <c r="C120" t="s">
        <v>1210</v>
      </c>
      <c r="D120" t="s">
        <v>121</v>
      </c>
      <c r="E120" s="279" t="s">
        <v>1320</v>
      </c>
      <c r="F120" s="1">
        <v>61542</v>
      </c>
      <c r="G120" t="str">
        <f>INDEX('Operating Budget Load'!J:J,MATCH('Personnel Data'!D120,'Operating Budget Load'!H:H,0))</f>
        <v>Instruction</v>
      </c>
    </row>
    <row r="121" spans="1:7" x14ac:dyDescent="0.3">
      <c r="A121" t="s">
        <v>1164</v>
      </c>
      <c r="B121" t="s">
        <v>1211</v>
      </c>
      <c r="C121" t="s">
        <v>1212</v>
      </c>
      <c r="D121" t="s">
        <v>121</v>
      </c>
      <c r="E121" s="279" t="s">
        <v>1321</v>
      </c>
      <c r="F121" s="1">
        <v>63479</v>
      </c>
      <c r="G121" t="str">
        <f>INDEX('Operating Budget Load'!J:J,MATCH('Personnel Data'!D121,'Operating Budget Load'!H:H,0))</f>
        <v>Instruction</v>
      </c>
    </row>
    <row r="122" spans="1:7" x14ac:dyDescent="0.3">
      <c r="A122" t="s">
        <v>1164</v>
      </c>
      <c r="B122" t="s">
        <v>1213</v>
      </c>
      <c r="C122" t="s">
        <v>1214</v>
      </c>
      <c r="D122" t="s">
        <v>121</v>
      </c>
      <c r="E122" s="279" t="s">
        <v>1322</v>
      </c>
      <c r="F122" s="1">
        <v>0</v>
      </c>
      <c r="G122" t="str">
        <f>INDEX('Operating Budget Load'!J:J,MATCH('Personnel Data'!D122,'Operating Budget Load'!H:H,0))</f>
        <v>Instruction</v>
      </c>
    </row>
    <row r="123" spans="1:7" x14ac:dyDescent="0.3">
      <c r="A123" t="s">
        <v>1164</v>
      </c>
      <c r="B123" t="s">
        <v>1215</v>
      </c>
      <c r="C123" t="s">
        <v>1216</v>
      </c>
      <c r="D123" t="s">
        <v>121</v>
      </c>
      <c r="E123" s="279" t="s">
        <v>1323</v>
      </c>
      <c r="F123" s="1">
        <v>77292</v>
      </c>
      <c r="G123" t="str">
        <f>INDEX('Operating Budget Load'!J:J,MATCH('Personnel Data'!D123,'Operating Budget Load'!H:H,0))</f>
        <v>Instruction</v>
      </c>
    </row>
    <row r="124" spans="1:7" x14ac:dyDescent="0.3">
      <c r="A124" t="s">
        <v>1164</v>
      </c>
      <c r="B124" t="s">
        <v>1217</v>
      </c>
      <c r="C124" t="s">
        <v>1218</v>
      </c>
      <c r="D124" t="s">
        <v>121</v>
      </c>
      <c r="E124" s="279" t="s">
        <v>1324</v>
      </c>
      <c r="F124" s="1">
        <v>77427</v>
      </c>
      <c r="G124" t="str">
        <f>INDEX('Operating Budget Load'!J:J,MATCH('Personnel Data'!D124,'Operating Budget Load'!H:H,0))</f>
        <v>Instruction</v>
      </c>
    </row>
    <row r="125" spans="1:7" x14ac:dyDescent="0.3">
      <c r="A125" t="s">
        <v>1164</v>
      </c>
      <c r="B125" t="s">
        <v>1219</v>
      </c>
      <c r="C125" t="s">
        <v>1220</v>
      </c>
      <c r="D125" t="s">
        <v>121</v>
      </c>
      <c r="E125" s="279" t="s">
        <v>1325</v>
      </c>
      <c r="F125" s="1">
        <v>62357</v>
      </c>
      <c r="G125" t="str">
        <f>INDEX('Operating Budget Load'!J:J,MATCH('Personnel Data'!D125,'Operating Budget Load'!H:H,0))</f>
        <v>Instruction</v>
      </c>
    </row>
    <row r="126" spans="1:7" x14ac:dyDescent="0.3">
      <c r="A126" t="s">
        <v>1164</v>
      </c>
      <c r="B126" t="s">
        <v>1221</v>
      </c>
      <c r="C126" t="s">
        <v>1222</v>
      </c>
      <c r="D126" t="s">
        <v>121</v>
      </c>
      <c r="E126" s="279" t="s">
        <v>1326</v>
      </c>
      <c r="F126" s="1">
        <v>54546</v>
      </c>
      <c r="G126" t="str">
        <f>INDEX('Operating Budget Load'!J:J,MATCH('Personnel Data'!D126,'Operating Budget Load'!H:H,0))</f>
        <v>Instruction</v>
      </c>
    </row>
    <row r="127" spans="1:7" x14ac:dyDescent="0.3">
      <c r="A127" t="s">
        <v>1164</v>
      </c>
      <c r="B127" t="s">
        <v>1223</v>
      </c>
      <c r="C127" t="s">
        <v>1224</v>
      </c>
      <c r="D127" t="s">
        <v>121</v>
      </c>
      <c r="E127" s="279" t="s">
        <v>1327</v>
      </c>
      <c r="F127" s="1">
        <v>55629</v>
      </c>
      <c r="G127" t="str">
        <f>INDEX('Operating Budget Load'!J:J,MATCH('Personnel Data'!D127,'Operating Budget Load'!H:H,0))</f>
        <v>Instruction</v>
      </c>
    </row>
    <row r="128" spans="1:7" x14ac:dyDescent="0.3">
      <c r="A128" t="s">
        <v>1164</v>
      </c>
      <c r="B128" t="s">
        <v>1225</v>
      </c>
      <c r="C128" t="s">
        <v>1226</v>
      </c>
      <c r="D128" t="s">
        <v>121</v>
      </c>
      <c r="E128" s="279" t="s">
        <v>1328</v>
      </c>
      <c r="F128" s="1">
        <v>59996</v>
      </c>
      <c r="G128" t="str">
        <f>INDEX('Operating Budget Load'!J:J,MATCH('Personnel Data'!D128,'Operating Budget Load'!H:H,0))</f>
        <v>Instruction</v>
      </c>
    </row>
    <row r="129" spans="1:7" x14ac:dyDescent="0.3">
      <c r="A129" t="s">
        <v>1164</v>
      </c>
      <c r="B129" t="s">
        <v>1227</v>
      </c>
      <c r="C129" t="s">
        <v>1228</v>
      </c>
      <c r="D129" t="s">
        <v>121</v>
      </c>
      <c r="E129" s="279" t="s">
        <v>1329</v>
      </c>
      <c r="F129" s="1">
        <v>90134</v>
      </c>
      <c r="G129" t="str">
        <f>INDEX('Operating Budget Load'!J:J,MATCH('Personnel Data'!D129,'Operating Budget Load'!H:H,0))</f>
        <v>Instruction</v>
      </c>
    </row>
    <row r="130" spans="1:7" x14ac:dyDescent="0.3">
      <c r="A130" t="s">
        <v>1164</v>
      </c>
      <c r="B130" t="s">
        <v>1229</v>
      </c>
      <c r="C130" t="s">
        <v>1230</v>
      </c>
      <c r="D130" t="s">
        <v>121</v>
      </c>
      <c r="E130" s="279" t="s">
        <v>1330</v>
      </c>
      <c r="F130" s="1">
        <v>59374</v>
      </c>
      <c r="G130" t="str">
        <f>INDEX('Operating Budget Load'!J:J,MATCH('Personnel Data'!D130,'Operating Budget Load'!H:H,0))</f>
        <v>Instruction</v>
      </c>
    </row>
    <row r="131" spans="1:7" x14ac:dyDescent="0.3">
      <c r="A131" t="s">
        <v>1164</v>
      </c>
      <c r="B131" t="s">
        <v>1231</v>
      </c>
      <c r="C131" t="s">
        <v>1232</v>
      </c>
      <c r="D131" t="s">
        <v>121</v>
      </c>
      <c r="E131" s="279" t="s">
        <v>1331</v>
      </c>
      <c r="F131" s="1">
        <v>83144</v>
      </c>
      <c r="G131" t="str">
        <f>INDEX('Operating Budget Load'!J:J,MATCH('Personnel Data'!D131,'Operating Budget Load'!H:H,0))</f>
        <v>Instruction</v>
      </c>
    </row>
    <row r="132" spans="1:7" x14ac:dyDescent="0.3">
      <c r="A132" t="s">
        <v>1164</v>
      </c>
      <c r="B132" t="s">
        <v>1233</v>
      </c>
      <c r="C132" t="s">
        <v>1234</v>
      </c>
      <c r="D132" t="s">
        <v>121</v>
      </c>
      <c r="E132" s="279" t="s">
        <v>1332</v>
      </c>
      <c r="F132" s="1">
        <v>70191</v>
      </c>
      <c r="G132" t="str">
        <f>INDEX('Operating Budget Load'!J:J,MATCH('Personnel Data'!D132,'Operating Budget Load'!H:H,0))</f>
        <v>Instruction</v>
      </c>
    </row>
    <row r="133" spans="1:7" x14ac:dyDescent="0.3">
      <c r="A133" t="s">
        <v>1164</v>
      </c>
      <c r="B133" t="s">
        <v>1235</v>
      </c>
      <c r="C133" t="s">
        <v>1236</v>
      </c>
      <c r="D133" t="s">
        <v>121</v>
      </c>
      <c r="E133" s="279" t="s">
        <v>1333</v>
      </c>
      <c r="F133" s="1">
        <v>74777</v>
      </c>
      <c r="G133" t="str">
        <f>INDEX('Operating Budget Load'!J:J,MATCH('Personnel Data'!D133,'Operating Budget Load'!H:H,0))</f>
        <v>Instruction</v>
      </c>
    </row>
    <row r="134" spans="1:7" x14ac:dyDescent="0.3">
      <c r="A134" t="s">
        <v>1164</v>
      </c>
      <c r="B134" t="s">
        <v>1237</v>
      </c>
      <c r="C134" t="s">
        <v>1238</v>
      </c>
      <c r="D134" t="s">
        <v>121</v>
      </c>
      <c r="E134" s="279" t="s">
        <v>1334</v>
      </c>
      <c r="F134" s="1">
        <v>54870</v>
      </c>
      <c r="G134" t="str">
        <f>INDEX('Operating Budget Load'!J:J,MATCH('Personnel Data'!D134,'Operating Budget Load'!H:H,0))</f>
        <v>Instruction</v>
      </c>
    </row>
    <row r="135" spans="1:7" x14ac:dyDescent="0.3">
      <c r="A135" t="s">
        <v>1164</v>
      </c>
      <c r="B135" t="s">
        <v>1239</v>
      </c>
      <c r="C135" t="s">
        <v>1240</v>
      </c>
      <c r="D135" t="s">
        <v>121</v>
      </c>
      <c r="E135" s="279" t="s">
        <v>1335</v>
      </c>
      <c r="F135" s="1">
        <v>42032</v>
      </c>
      <c r="G135" t="str">
        <f>INDEX('Operating Budget Load'!J:J,MATCH('Personnel Data'!D135,'Operating Budget Load'!H:H,0))</f>
        <v>Instruction</v>
      </c>
    </row>
    <row r="136" spans="1:7" x14ac:dyDescent="0.3">
      <c r="A136" t="s">
        <v>1164</v>
      </c>
      <c r="B136" t="s">
        <v>1241</v>
      </c>
      <c r="C136" t="s">
        <v>1242</v>
      </c>
      <c r="D136" t="s">
        <v>121</v>
      </c>
      <c r="E136" s="279" t="s">
        <v>1336</v>
      </c>
      <c r="F136" s="1">
        <v>61055</v>
      </c>
      <c r="G136" t="str">
        <f>INDEX('Operating Budget Load'!J:J,MATCH('Personnel Data'!D136,'Operating Budget Load'!H:H,0))</f>
        <v>Instruction</v>
      </c>
    </row>
    <row r="137" spans="1:7" x14ac:dyDescent="0.3">
      <c r="A137" t="s">
        <v>1164</v>
      </c>
      <c r="B137" t="s">
        <v>1243</v>
      </c>
      <c r="C137" t="s">
        <v>1244</v>
      </c>
      <c r="D137" t="s">
        <v>121</v>
      </c>
      <c r="E137" s="279" t="s">
        <v>1337</v>
      </c>
      <c r="F137" s="1">
        <v>61649</v>
      </c>
      <c r="G137" t="str">
        <f>INDEX('Operating Budget Load'!J:J,MATCH('Personnel Data'!D137,'Operating Budget Load'!H:H,0))</f>
        <v>Instruction</v>
      </c>
    </row>
    <row r="138" spans="1:7" x14ac:dyDescent="0.3">
      <c r="A138" t="s">
        <v>1164</v>
      </c>
      <c r="B138" t="s">
        <v>1245</v>
      </c>
      <c r="C138" t="s">
        <v>1246</v>
      </c>
      <c r="D138" t="s">
        <v>121</v>
      </c>
      <c r="E138" s="279" t="s">
        <v>1338</v>
      </c>
      <c r="F138" s="1">
        <v>65319</v>
      </c>
      <c r="G138" t="str">
        <f>INDEX('Operating Budget Load'!J:J,MATCH('Personnel Data'!D138,'Operating Budget Load'!H:H,0))</f>
        <v>Instruction</v>
      </c>
    </row>
    <row r="139" spans="1:7" x14ac:dyDescent="0.3">
      <c r="A139" t="s">
        <v>1164</v>
      </c>
      <c r="B139" t="s">
        <v>1247</v>
      </c>
      <c r="C139" t="s">
        <v>1248</v>
      </c>
      <c r="D139" t="s">
        <v>121</v>
      </c>
      <c r="E139" s="279" t="s">
        <v>1339</v>
      </c>
      <c r="F139" s="1">
        <v>64665</v>
      </c>
      <c r="G139" t="str">
        <f>INDEX('Operating Budget Load'!J:J,MATCH('Personnel Data'!D139,'Operating Budget Load'!H:H,0))</f>
        <v>Instruction</v>
      </c>
    </row>
    <row r="140" spans="1:7" x14ac:dyDescent="0.3">
      <c r="A140" t="s">
        <v>1164</v>
      </c>
      <c r="B140" t="s">
        <v>1249</v>
      </c>
      <c r="C140" t="s">
        <v>1250</v>
      </c>
      <c r="D140" t="s">
        <v>121</v>
      </c>
      <c r="E140" s="279" t="s">
        <v>1340</v>
      </c>
      <c r="F140" s="1">
        <v>52794</v>
      </c>
      <c r="G140" t="str">
        <f>INDEX('Operating Budget Load'!J:J,MATCH('Personnel Data'!D140,'Operating Budget Load'!H:H,0))</f>
        <v>Instruction</v>
      </c>
    </row>
    <row r="141" spans="1:7" x14ac:dyDescent="0.3">
      <c r="A141" t="s">
        <v>1164</v>
      </c>
      <c r="B141" t="s">
        <v>1251</v>
      </c>
      <c r="C141" t="s">
        <v>1252</v>
      </c>
      <c r="D141" t="s">
        <v>121</v>
      </c>
      <c r="E141" s="279" t="s">
        <v>1341</v>
      </c>
      <c r="F141" s="1">
        <v>54546</v>
      </c>
      <c r="G141" t="str">
        <f>INDEX('Operating Budget Load'!J:J,MATCH('Personnel Data'!D141,'Operating Budget Load'!H:H,0))</f>
        <v>Instruction</v>
      </c>
    </row>
    <row r="142" spans="1:7" x14ac:dyDescent="0.3">
      <c r="A142" t="s">
        <v>1164</v>
      </c>
      <c r="B142" t="s">
        <v>1253</v>
      </c>
      <c r="C142" t="s">
        <v>1254</v>
      </c>
      <c r="D142" t="s">
        <v>121</v>
      </c>
      <c r="E142" s="279" t="s">
        <v>1342</v>
      </c>
      <c r="F142" s="1">
        <v>71158</v>
      </c>
      <c r="G142" t="str">
        <f>INDEX('Operating Budget Load'!J:J,MATCH('Personnel Data'!D142,'Operating Budget Load'!H:H,0))</f>
        <v>Instruction</v>
      </c>
    </row>
    <row r="143" spans="1:7" x14ac:dyDescent="0.3">
      <c r="A143" t="s">
        <v>1164</v>
      </c>
      <c r="B143" t="s">
        <v>1255</v>
      </c>
      <c r="C143" t="s">
        <v>1256</v>
      </c>
      <c r="D143" t="s">
        <v>121</v>
      </c>
      <c r="E143" s="279" t="s">
        <v>1343</v>
      </c>
      <c r="F143" s="1">
        <v>92740</v>
      </c>
      <c r="G143" t="str">
        <f>INDEX('Operating Budget Load'!J:J,MATCH('Personnel Data'!D143,'Operating Budget Load'!H:H,0))</f>
        <v>Instruction</v>
      </c>
    </row>
    <row r="144" spans="1:7" x14ac:dyDescent="0.3">
      <c r="A144" t="s">
        <v>1164</v>
      </c>
      <c r="B144" t="s">
        <v>1257</v>
      </c>
      <c r="C144" t="s">
        <v>1258</v>
      </c>
      <c r="D144" t="s">
        <v>121</v>
      </c>
      <c r="E144" s="279" t="s">
        <v>1344</v>
      </c>
      <c r="F144" s="1">
        <v>90129</v>
      </c>
      <c r="G144" t="str">
        <f>INDEX('Operating Budget Load'!J:J,MATCH('Personnel Data'!D144,'Operating Budget Load'!H:H,0))</f>
        <v>Instruction</v>
      </c>
    </row>
    <row r="145" spans="1:7" x14ac:dyDescent="0.3">
      <c r="A145" t="s">
        <v>1164</v>
      </c>
      <c r="B145" t="s">
        <v>1259</v>
      </c>
      <c r="C145" t="s">
        <v>1260</v>
      </c>
      <c r="D145" t="s">
        <v>121</v>
      </c>
      <c r="E145" s="279" t="s">
        <v>1345</v>
      </c>
      <c r="F145" s="1">
        <v>89505</v>
      </c>
      <c r="G145" t="str">
        <f>INDEX('Operating Budget Load'!J:J,MATCH('Personnel Data'!D145,'Operating Budget Load'!H:H,0))</f>
        <v>Instruction</v>
      </c>
    </row>
    <row r="146" spans="1:7" x14ac:dyDescent="0.3">
      <c r="A146" t="s">
        <v>1164</v>
      </c>
      <c r="B146" t="s">
        <v>1261</v>
      </c>
      <c r="C146" t="s">
        <v>1262</v>
      </c>
      <c r="D146" t="s">
        <v>121</v>
      </c>
      <c r="E146" s="279" t="s">
        <v>1346</v>
      </c>
      <c r="F146" s="1">
        <v>68667</v>
      </c>
      <c r="G146" t="str">
        <f>INDEX('Operating Budget Load'!J:J,MATCH('Personnel Data'!D146,'Operating Budget Load'!H:H,0))</f>
        <v>Instruction</v>
      </c>
    </row>
    <row r="147" spans="1:7" x14ac:dyDescent="0.3">
      <c r="A147" t="s">
        <v>1164</v>
      </c>
      <c r="B147" t="s">
        <v>1263</v>
      </c>
      <c r="C147" t="s">
        <v>1264</v>
      </c>
      <c r="D147" t="s">
        <v>121</v>
      </c>
      <c r="E147" s="279" t="s">
        <v>1347</v>
      </c>
      <c r="F147" s="1">
        <v>73102</v>
      </c>
      <c r="G147" t="str">
        <f>INDEX('Operating Budget Load'!J:J,MATCH('Personnel Data'!D147,'Operating Budget Load'!H:H,0))</f>
        <v>Instruction</v>
      </c>
    </row>
    <row r="148" spans="1:7" x14ac:dyDescent="0.3">
      <c r="A148" t="s">
        <v>1164</v>
      </c>
      <c r="B148" t="s">
        <v>1265</v>
      </c>
      <c r="C148" t="s">
        <v>1266</v>
      </c>
      <c r="D148" t="s">
        <v>121</v>
      </c>
      <c r="E148" s="279" t="s">
        <v>1348</v>
      </c>
      <c r="F148" s="1">
        <v>54000</v>
      </c>
      <c r="G148" t="str">
        <f>INDEX('Operating Budget Load'!J:J,MATCH('Personnel Data'!D148,'Operating Budget Load'!H:H,0))</f>
        <v>Instruction</v>
      </c>
    </row>
    <row r="149" spans="1:7" x14ac:dyDescent="0.3">
      <c r="A149" t="s">
        <v>1164</v>
      </c>
      <c r="B149" t="s">
        <v>1267</v>
      </c>
      <c r="C149" t="s">
        <v>1268</v>
      </c>
      <c r="D149" t="s">
        <v>121</v>
      </c>
      <c r="E149" s="279" t="s">
        <v>1349</v>
      </c>
      <c r="F149" s="1">
        <v>79324</v>
      </c>
      <c r="G149" t="str">
        <f>INDEX('Operating Budget Load'!J:J,MATCH('Personnel Data'!D149,'Operating Budget Load'!H:H,0))</f>
        <v>Instruction</v>
      </c>
    </row>
    <row r="150" spans="1:7" x14ac:dyDescent="0.3">
      <c r="A150" t="s">
        <v>1164</v>
      </c>
      <c r="B150" t="s">
        <v>1269</v>
      </c>
      <c r="C150" t="s">
        <v>1270</v>
      </c>
      <c r="D150" t="s">
        <v>121</v>
      </c>
      <c r="E150" s="279" t="s">
        <v>1350</v>
      </c>
      <c r="F150" s="1">
        <v>59374</v>
      </c>
      <c r="G150" t="str">
        <f>INDEX('Operating Budget Load'!J:J,MATCH('Personnel Data'!D150,'Operating Budget Load'!H:H,0))</f>
        <v>Instruction</v>
      </c>
    </row>
    <row r="151" spans="1:7" x14ac:dyDescent="0.3">
      <c r="A151" t="s">
        <v>1164</v>
      </c>
      <c r="B151" t="s">
        <v>1271</v>
      </c>
      <c r="C151" t="s">
        <v>1272</v>
      </c>
      <c r="D151" t="s">
        <v>121</v>
      </c>
      <c r="E151" s="279" t="s">
        <v>1351</v>
      </c>
      <c r="F151" s="1">
        <v>93197</v>
      </c>
      <c r="G151" t="str">
        <f>INDEX('Operating Budget Load'!J:J,MATCH('Personnel Data'!D151,'Operating Budget Load'!H:H,0))</f>
        <v>Instruction</v>
      </c>
    </row>
    <row r="152" spans="1:7" x14ac:dyDescent="0.3">
      <c r="A152" t="s">
        <v>1164</v>
      </c>
      <c r="B152" s="260" t="s">
        <v>1273</v>
      </c>
      <c r="C152" s="260" t="s">
        <v>1274</v>
      </c>
      <c r="D152" t="s">
        <v>121</v>
      </c>
      <c r="E152" s="283" t="s">
        <v>1352</v>
      </c>
      <c r="F152" s="261">
        <v>39157</v>
      </c>
      <c r="G152" t="str">
        <f>INDEX('Operating Budget Load'!J:J,MATCH('Personnel Data'!D152,'Operating Budget Load'!H:H,0))</f>
        <v>Instruction</v>
      </c>
    </row>
    <row r="153" spans="1:7" x14ac:dyDescent="0.3">
      <c r="A153" t="s">
        <v>1164</v>
      </c>
      <c r="B153" s="260" t="s">
        <v>1275</v>
      </c>
      <c r="C153" s="260" t="s">
        <v>1276</v>
      </c>
      <c r="D153" t="s">
        <v>121</v>
      </c>
      <c r="E153" s="283" t="s">
        <v>1353</v>
      </c>
      <c r="F153" s="261">
        <v>49269</v>
      </c>
      <c r="G153" t="str">
        <f>INDEX('Operating Budget Load'!J:J,MATCH('Personnel Data'!D153,'Operating Budget Load'!H:H,0))</f>
        <v>Instruction</v>
      </c>
    </row>
    <row r="154" spans="1:7" x14ac:dyDescent="0.3">
      <c r="A154" t="s">
        <v>1164</v>
      </c>
      <c r="B154" s="260" t="s">
        <v>1277</v>
      </c>
      <c r="C154" s="260" t="s">
        <v>1278</v>
      </c>
      <c r="D154" t="s">
        <v>121</v>
      </c>
      <c r="E154" s="283" t="s">
        <v>1354</v>
      </c>
      <c r="F154" s="261">
        <v>63516</v>
      </c>
      <c r="G154" t="str">
        <f>INDEX('Operating Budget Load'!J:J,MATCH('Personnel Data'!D154,'Operating Budget Load'!H:H,0))</f>
        <v>Instruction</v>
      </c>
    </row>
    <row r="155" spans="1:7" x14ac:dyDescent="0.3">
      <c r="A155" t="s">
        <v>1164</v>
      </c>
      <c r="B155" s="260"/>
      <c r="C155" s="260" t="s">
        <v>1279</v>
      </c>
      <c r="D155" t="s">
        <v>121</v>
      </c>
      <c r="E155" s="283" t="s">
        <v>1355</v>
      </c>
      <c r="F155" s="261">
        <v>55729</v>
      </c>
      <c r="G155" t="str">
        <f>INDEX('Operating Budget Load'!J:J,MATCH('Personnel Data'!D155,'Operating Budget Load'!H:H,0))</f>
        <v>Instruction</v>
      </c>
    </row>
    <row r="156" spans="1:7" x14ac:dyDescent="0.3">
      <c r="A156" t="s">
        <v>1164</v>
      </c>
      <c r="B156" s="260" t="s">
        <v>1280</v>
      </c>
      <c r="C156" s="260" t="s">
        <v>1281</v>
      </c>
      <c r="D156" t="s">
        <v>121</v>
      </c>
      <c r="E156" s="283" t="s">
        <v>1356</v>
      </c>
      <c r="F156" s="261">
        <v>71304</v>
      </c>
      <c r="G156" t="str">
        <f>INDEX('Operating Budget Load'!J:J,MATCH('Personnel Data'!D156,'Operating Budget Load'!H:H,0))</f>
        <v>Instruction</v>
      </c>
    </row>
    <row r="157" spans="1:7" x14ac:dyDescent="0.3">
      <c r="A157" t="s">
        <v>1164</v>
      </c>
      <c r="B157" s="260" t="s">
        <v>1282</v>
      </c>
      <c r="C157" s="260" t="s">
        <v>1283</v>
      </c>
      <c r="D157" t="s">
        <v>121</v>
      </c>
      <c r="E157" s="283" t="s">
        <v>1357</v>
      </c>
      <c r="F157" s="261">
        <v>43401</v>
      </c>
      <c r="G157" t="str">
        <f>INDEX('Operating Budget Load'!J:J,MATCH('Personnel Data'!D157,'Operating Budget Load'!H:H,0))</f>
        <v>Instruction</v>
      </c>
    </row>
    <row r="158" spans="1:7" x14ac:dyDescent="0.3">
      <c r="A158" t="s">
        <v>1164</v>
      </c>
      <c r="B158" s="260" t="s">
        <v>1284</v>
      </c>
      <c r="C158" s="260" t="s">
        <v>1285</v>
      </c>
      <c r="D158" t="s">
        <v>121</v>
      </c>
      <c r="E158" s="283" t="s">
        <v>1358</v>
      </c>
      <c r="F158" s="261">
        <v>43000</v>
      </c>
      <c r="G158" t="str">
        <f>INDEX('Operating Budget Load'!J:J,MATCH('Personnel Data'!D158,'Operating Budget Load'!H:H,0))</f>
        <v>Instruction</v>
      </c>
    </row>
    <row r="159" spans="1:7" x14ac:dyDescent="0.3">
      <c r="A159" t="s">
        <v>1164</v>
      </c>
      <c r="B159" s="260" t="s">
        <v>1286</v>
      </c>
      <c r="C159" s="260" t="s">
        <v>1287</v>
      </c>
      <c r="D159" t="s">
        <v>121</v>
      </c>
      <c r="E159" s="283" t="s">
        <v>1359</v>
      </c>
      <c r="F159" s="261">
        <v>46016</v>
      </c>
      <c r="G159" t="str">
        <f>INDEX('Operating Budget Load'!J:J,MATCH('Personnel Data'!D159,'Operating Budget Load'!H:H,0))</f>
        <v>Instruction</v>
      </c>
    </row>
    <row r="160" spans="1:7" x14ac:dyDescent="0.3">
      <c r="A160" t="s">
        <v>1164</v>
      </c>
      <c r="B160" s="260" t="s">
        <v>1288</v>
      </c>
      <c r="C160" s="260" t="s">
        <v>1289</v>
      </c>
      <c r="D160" t="s">
        <v>121</v>
      </c>
      <c r="E160" s="283" t="s">
        <v>1360</v>
      </c>
      <c r="F160" s="261">
        <v>47050</v>
      </c>
      <c r="G160" t="str">
        <f>INDEX('Operating Budget Load'!J:J,MATCH('Personnel Data'!D160,'Operating Budget Load'!H:H,0))</f>
        <v>Instruction</v>
      </c>
    </row>
    <row r="161" spans="1:7" x14ac:dyDescent="0.3">
      <c r="A161" t="s">
        <v>1164</v>
      </c>
      <c r="B161" s="260"/>
      <c r="C161" s="260" t="s">
        <v>1290</v>
      </c>
      <c r="D161" t="s">
        <v>121</v>
      </c>
      <c r="E161" s="283" t="s">
        <v>1361</v>
      </c>
      <c r="F161" s="261">
        <v>50015</v>
      </c>
      <c r="G161" t="str">
        <f>INDEX('Operating Budget Load'!J:J,MATCH('Personnel Data'!D161,'Operating Budget Load'!H:H,0))</f>
        <v>Instruction</v>
      </c>
    </row>
    <row r="162" spans="1:7" x14ac:dyDescent="0.3">
      <c r="A162" t="s">
        <v>1164</v>
      </c>
      <c r="B162" s="260" t="s">
        <v>1291</v>
      </c>
      <c r="C162" s="260" t="s">
        <v>1292</v>
      </c>
      <c r="D162" t="s">
        <v>121</v>
      </c>
      <c r="E162" s="283" t="s">
        <v>1362</v>
      </c>
      <c r="F162" s="261">
        <v>49893</v>
      </c>
      <c r="G162" t="str">
        <f>INDEX('Operating Budget Load'!J:J,MATCH('Personnel Data'!D162,'Operating Budget Load'!H:H,0))</f>
        <v>Instruction</v>
      </c>
    </row>
    <row r="163" spans="1:7" x14ac:dyDescent="0.3">
      <c r="A163" t="s">
        <v>1164</v>
      </c>
      <c r="B163" s="260"/>
      <c r="C163" s="260" t="s">
        <v>1293</v>
      </c>
      <c r="D163" t="s">
        <v>121</v>
      </c>
      <c r="E163" s="283" t="s">
        <v>1363</v>
      </c>
      <c r="F163" s="261">
        <v>0</v>
      </c>
      <c r="G163" t="str">
        <f>INDEX('Operating Budget Load'!J:J,MATCH('Personnel Data'!D163,'Operating Budget Load'!H:H,0))</f>
        <v>Instruction</v>
      </c>
    </row>
    <row r="164" spans="1:7" x14ac:dyDescent="0.3">
      <c r="A164" t="s">
        <v>1164</v>
      </c>
      <c r="B164" s="260" t="s">
        <v>1294</v>
      </c>
      <c r="C164" s="260" t="s">
        <v>1295</v>
      </c>
      <c r="D164" t="s">
        <v>121</v>
      </c>
      <c r="E164" s="283" t="s">
        <v>1364</v>
      </c>
      <c r="F164" s="261">
        <v>52095</v>
      </c>
      <c r="G164" t="str">
        <f>INDEX('Operating Budget Load'!J:J,MATCH('Personnel Data'!D164,'Operating Budget Load'!H:H,0))</f>
        <v>Instruction</v>
      </c>
    </row>
    <row r="165" spans="1:7" x14ac:dyDescent="0.3">
      <c r="A165" t="s">
        <v>1164</v>
      </c>
      <c r="B165">
        <v>790806380</v>
      </c>
      <c r="C165" t="s">
        <v>1296</v>
      </c>
      <c r="D165" t="s">
        <v>121</v>
      </c>
      <c r="E165" s="279" t="s">
        <v>1365</v>
      </c>
      <c r="G165" t="str">
        <f>INDEX('Operating Budget Load'!J:J,MATCH('Personnel Data'!D165,'Operating Budget Load'!H:H,0))</f>
        <v>Instruction</v>
      </c>
    </row>
    <row r="166" spans="1:7" x14ac:dyDescent="0.3">
      <c r="A166" t="s">
        <v>1164</v>
      </c>
      <c r="B166">
        <v>790240508</v>
      </c>
      <c r="C166" t="s">
        <v>1297</v>
      </c>
      <c r="D166" t="s">
        <v>121</v>
      </c>
      <c r="E166" s="279" t="s">
        <v>1366</v>
      </c>
      <c r="G166" t="str">
        <f>INDEX('Operating Budget Load'!J:J,MATCH('Personnel Data'!D166,'Operating Budget Load'!H:H,0))</f>
        <v>Instruction</v>
      </c>
    </row>
    <row r="167" spans="1:7" x14ac:dyDescent="0.3">
      <c r="A167" t="s">
        <v>1164</v>
      </c>
      <c r="B167">
        <v>790271837</v>
      </c>
      <c r="C167" t="s">
        <v>1290</v>
      </c>
      <c r="D167" t="s">
        <v>121</v>
      </c>
      <c r="E167" s="279" t="s">
        <v>1367</v>
      </c>
      <c r="G167" t="str">
        <f>INDEX('Operating Budget Load'!J:J,MATCH('Personnel Data'!D167,'Operating Budget Load'!H:H,0))</f>
        <v>Instruction</v>
      </c>
    </row>
    <row r="168" spans="1:7" x14ac:dyDescent="0.3">
      <c r="A168" t="s">
        <v>1164</v>
      </c>
      <c r="B168">
        <v>790875126</v>
      </c>
      <c r="C168" t="s">
        <v>1279</v>
      </c>
      <c r="D168" t="s">
        <v>121</v>
      </c>
      <c r="E168" s="279" t="s">
        <v>1368</v>
      </c>
      <c r="G168" t="str">
        <f>INDEX('Operating Budget Load'!J:J,MATCH('Personnel Data'!D168,'Operating Budget Load'!H:H,0))</f>
        <v>Instruction</v>
      </c>
    </row>
    <row r="169" spans="1:7" x14ac:dyDescent="0.3">
      <c r="A169" t="s">
        <v>1404</v>
      </c>
      <c r="C169" s="6" t="s">
        <v>1369</v>
      </c>
      <c r="D169" s="6" t="s">
        <v>246</v>
      </c>
      <c r="E169" s="281" t="s">
        <v>1370</v>
      </c>
      <c r="F169" s="262">
        <v>0</v>
      </c>
      <c r="G169" t="str">
        <f>INDEX('Operating Budget Load'!J:J,MATCH('Personnel Data'!D169,'Operating Budget Load'!H:H,0))</f>
        <v>Academic Support</v>
      </c>
    </row>
    <row r="170" spans="1:7" x14ac:dyDescent="0.3">
      <c r="A170" t="s">
        <v>1404</v>
      </c>
      <c r="C170" s="6" t="s">
        <v>1371</v>
      </c>
      <c r="D170" s="6" t="s">
        <v>234</v>
      </c>
      <c r="E170" s="281" t="s">
        <v>1372</v>
      </c>
      <c r="F170" s="262">
        <v>145450</v>
      </c>
      <c r="G170" t="str">
        <f>INDEX('Operating Budget Load'!J:J,MATCH('Personnel Data'!D170,'Operating Budget Load'!H:H,0))</f>
        <v>Instruction</v>
      </c>
    </row>
    <row r="171" spans="1:7" x14ac:dyDescent="0.3">
      <c r="A171" t="s">
        <v>1404</v>
      </c>
      <c r="C171" s="6" t="s">
        <v>1373</v>
      </c>
      <c r="D171" s="6" t="s">
        <v>121</v>
      </c>
      <c r="E171" s="281" t="s">
        <v>1374</v>
      </c>
      <c r="F171" s="262">
        <v>97799</v>
      </c>
      <c r="G171" t="str">
        <f>INDEX('Operating Budget Load'!J:J,MATCH('Personnel Data'!D171,'Operating Budget Load'!H:H,0))</f>
        <v>Instruction</v>
      </c>
    </row>
    <row r="172" spans="1:7" x14ac:dyDescent="0.3">
      <c r="A172" t="s">
        <v>1404</v>
      </c>
      <c r="C172" s="6" t="s">
        <v>1375</v>
      </c>
      <c r="D172" s="6" t="s">
        <v>102</v>
      </c>
      <c r="E172" s="281" t="s">
        <v>1376</v>
      </c>
      <c r="F172" s="262">
        <v>120000</v>
      </c>
      <c r="G172" t="str">
        <f>INDEX('Operating Budget Load'!J:J,MATCH('Personnel Data'!D172,'Operating Budget Load'!H:H,0))</f>
        <v>Instruction</v>
      </c>
    </row>
    <row r="173" spans="1:7" x14ac:dyDescent="0.3">
      <c r="A173" t="s">
        <v>1404</v>
      </c>
      <c r="C173" s="6" t="s">
        <v>1377</v>
      </c>
      <c r="D173" s="6" t="s">
        <v>236</v>
      </c>
      <c r="E173" s="281" t="s">
        <v>1378</v>
      </c>
      <c r="F173" s="262">
        <v>40000</v>
      </c>
      <c r="G173" t="str">
        <f>INDEX('Operating Budget Load'!J:J,MATCH('Personnel Data'!D173,'Operating Budget Load'!H:H,0))</f>
        <v>Instruction</v>
      </c>
    </row>
    <row r="174" spans="1:7" x14ac:dyDescent="0.3">
      <c r="A174" t="s">
        <v>1404</v>
      </c>
      <c r="C174" s="6" t="s">
        <v>1379</v>
      </c>
      <c r="D174" s="6" t="s">
        <v>119</v>
      </c>
      <c r="E174" s="281" t="s">
        <v>1380</v>
      </c>
      <c r="F174" s="262">
        <v>750</v>
      </c>
      <c r="G174" t="str">
        <f>INDEX('Operating Budget Load'!J:J,MATCH('Personnel Data'!D174,'Operating Budget Load'!H:H,0))</f>
        <v>Instruction</v>
      </c>
    </row>
    <row r="175" spans="1:7" x14ac:dyDescent="0.3">
      <c r="A175" t="s">
        <v>1404</v>
      </c>
      <c r="C175" s="6" t="s">
        <v>1379</v>
      </c>
      <c r="D175" s="6" t="s">
        <v>234</v>
      </c>
      <c r="E175" s="281" t="s">
        <v>1381</v>
      </c>
      <c r="F175" s="262">
        <v>0</v>
      </c>
      <c r="G175" t="str">
        <f>INDEX('Operating Budget Load'!J:J,MATCH('Personnel Data'!D175,'Operating Budget Load'!H:H,0))</f>
        <v>Instruction</v>
      </c>
    </row>
    <row r="176" spans="1:7" x14ac:dyDescent="0.3">
      <c r="A176" t="s">
        <v>1404</v>
      </c>
      <c r="C176" s="6" t="s">
        <v>1379</v>
      </c>
      <c r="D176" s="6" t="s">
        <v>227</v>
      </c>
      <c r="E176" s="281" t="s">
        <v>1382</v>
      </c>
      <c r="F176" s="262">
        <v>0</v>
      </c>
      <c r="G176" t="str">
        <f>INDEX('Operating Budget Load'!J:J,MATCH('Personnel Data'!D176,'Operating Budget Load'!H:H,0))</f>
        <v>Student Services</v>
      </c>
    </row>
    <row r="177" spans="1:7" x14ac:dyDescent="0.3">
      <c r="A177" t="s">
        <v>1404</v>
      </c>
      <c r="C177" s="6" t="s">
        <v>1379</v>
      </c>
      <c r="D177" s="6" t="s">
        <v>47</v>
      </c>
      <c r="E177" s="281" t="s">
        <v>1381</v>
      </c>
      <c r="F177" s="262">
        <v>1000</v>
      </c>
      <c r="G177" t="str">
        <f>INDEX('Operating Budget Load'!J:J,MATCH('Personnel Data'!D177,'Operating Budget Load'!H:H,0))</f>
        <v>Institutional Support</v>
      </c>
    </row>
    <row r="178" spans="1:7" x14ac:dyDescent="0.3">
      <c r="A178" t="s">
        <v>1404</v>
      </c>
      <c r="C178" s="6" t="s">
        <v>1383</v>
      </c>
      <c r="D178" s="6" t="s">
        <v>59</v>
      </c>
      <c r="E178" s="281" t="s">
        <v>1384</v>
      </c>
      <c r="F178" s="262">
        <v>7200</v>
      </c>
      <c r="G178" t="str">
        <f>INDEX('Operating Budget Load'!J:J,MATCH('Personnel Data'!D178,'Operating Budget Load'!H:H,0))</f>
        <v>Institutional Support</v>
      </c>
    </row>
    <row r="179" spans="1:7" x14ac:dyDescent="0.3">
      <c r="A179" t="s">
        <v>1404</v>
      </c>
      <c r="C179" s="6" t="s">
        <v>1385</v>
      </c>
      <c r="D179" s="6" t="s">
        <v>26</v>
      </c>
      <c r="E179" s="281" t="s">
        <v>1386</v>
      </c>
      <c r="F179" s="262">
        <v>0</v>
      </c>
      <c r="G179" t="str">
        <f>INDEX('Operating Budget Load'!J:J,MATCH('Personnel Data'!D179,'Operating Budget Load'!H:H,0))</f>
        <v>Academic Support</v>
      </c>
    </row>
    <row r="180" spans="1:7" x14ac:dyDescent="0.3">
      <c r="A180" t="s">
        <v>1404</v>
      </c>
      <c r="C180" s="6" t="s">
        <v>1387</v>
      </c>
      <c r="D180" s="6" t="s">
        <v>170</v>
      </c>
      <c r="E180" s="281" t="s">
        <v>1388</v>
      </c>
      <c r="F180" s="262">
        <v>50000</v>
      </c>
      <c r="G180" t="str">
        <f>INDEX('Operating Budget Load'!J:J,MATCH('Personnel Data'!D180,'Operating Budget Load'!H:H,0))</f>
        <v>Instruction</v>
      </c>
    </row>
    <row r="181" spans="1:7" x14ac:dyDescent="0.3">
      <c r="A181" t="s">
        <v>1404</v>
      </c>
      <c r="C181" s="6" t="s">
        <v>1389</v>
      </c>
      <c r="D181" s="6" t="s">
        <v>51</v>
      </c>
      <c r="E181" s="281" t="s">
        <v>1390</v>
      </c>
      <c r="F181" s="262">
        <v>0</v>
      </c>
      <c r="G181" t="str">
        <f>INDEX('Operating Budget Load'!J:J,MATCH('Personnel Data'!D181,'Operating Budget Load'!H:H,0))</f>
        <v>Instruction</v>
      </c>
    </row>
    <row r="182" spans="1:7" x14ac:dyDescent="0.3">
      <c r="A182" t="s">
        <v>1404</v>
      </c>
      <c r="C182" s="6" t="s">
        <v>1389</v>
      </c>
      <c r="D182" s="6" t="s">
        <v>63</v>
      </c>
      <c r="E182" s="281" t="s">
        <v>1390</v>
      </c>
      <c r="F182" s="262">
        <v>2000</v>
      </c>
      <c r="G182" t="str">
        <f>INDEX('Operating Budget Load'!J:J,MATCH('Personnel Data'!D182,'Operating Budget Load'!H:H,0))</f>
        <v>Instruction</v>
      </c>
    </row>
    <row r="183" spans="1:7" x14ac:dyDescent="0.3">
      <c r="A183" t="s">
        <v>1404</v>
      </c>
      <c r="C183" s="6" t="s">
        <v>1389</v>
      </c>
      <c r="D183" s="6" t="s">
        <v>92</v>
      </c>
      <c r="E183" s="281" t="s">
        <v>1390</v>
      </c>
      <c r="F183" s="262">
        <v>500</v>
      </c>
      <c r="G183" t="str">
        <f>INDEX('Operating Budget Load'!J:J,MATCH('Personnel Data'!D183,'Operating Budget Load'!H:H,0))</f>
        <v>Instruction</v>
      </c>
    </row>
    <row r="184" spans="1:7" x14ac:dyDescent="0.3">
      <c r="A184" t="s">
        <v>1404</v>
      </c>
      <c r="C184" s="6" t="s">
        <v>1389</v>
      </c>
      <c r="D184" s="6" t="s">
        <v>182</v>
      </c>
      <c r="E184" s="281" t="s">
        <v>1391</v>
      </c>
      <c r="F184" s="262">
        <v>1500</v>
      </c>
      <c r="G184" t="str">
        <f>INDEX('Operating Budget Load'!J:J,MATCH('Personnel Data'!D184,'Operating Budget Load'!H:H,0))</f>
        <v>Academic Support</v>
      </c>
    </row>
    <row r="185" spans="1:7" x14ac:dyDescent="0.3">
      <c r="A185" t="s">
        <v>1404</v>
      </c>
      <c r="C185" s="6" t="s">
        <v>1389</v>
      </c>
      <c r="D185" s="6" t="s">
        <v>239</v>
      </c>
      <c r="E185" s="281" t="s">
        <v>1391</v>
      </c>
      <c r="F185" s="262">
        <v>0</v>
      </c>
      <c r="G185" t="str">
        <f>INDEX('Operating Budget Load'!J:J,MATCH('Personnel Data'!D185,'Operating Budget Load'!H:H,0))</f>
        <v>Academic Support</v>
      </c>
    </row>
    <row r="186" spans="1:7" x14ac:dyDescent="0.3">
      <c r="A186" t="s">
        <v>1404</v>
      </c>
      <c r="C186" s="6" t="s">
        <v>1389</v>
      </c>
      <c r="D186" s="6" t="s">
        <v>9</v>
      </c>
      <c r="E186" s="281" t="s">
        <v>1391</v>
      </c>
      <c r="F186" s="262">
        <v>2000</v>
      </c>
      <c r="G186" t="str">
        <f>INDEX('Operating Budget Load'!J:J,MATCH('Personnel Data'!D186,'Operating Budget Load'!H:H,0))</f>
        <v>Student Services</v>
      </c>
    </row>
    <row r="187" spans="1:7" x14ac:dyDescent="0.3">
      <c r="A187" t="s">
        <v>1404</v>
      </c>
      <c r="C187" s="6" t="s">
        <v>1389</v>
      </c>
      <c r="D187" s="6" t="s">
        <v>105</v>
      </c>
      <c r="E187" s="281" t="s">
        <v>1391</v>
      </c>
      <c r="F187" s="262">
        <v>0</v>
      </c>
      <c r="G187" t="str">
        <f>INDEX('Operating Budget Load'!J:J,MATCH('Personnel Data'!D187,'Operating Budget Load'!H:H,0))</f>
        <v>Student Services</v>
      </c>
    </row>
    <row r="188" spans="1:7" x14ac:dyDescent="0.3">
      <c r="A188" t="s">
        <v>1404</v>
      </c>
      <c r="C188" s="6" t="s">
        <v>1389</v>
      </c>
      <c r="D188" s="6" t="s">
        <v>152</v>
      </c>
      <c r="E188" s="281" t="s">
        <v>1391</v>
      </c>
      <c r="F188" s="262">
        <v>0</v>
      </c>
      <c r="G188" t="str">
        <f>INDEX('Operating Budget Load'!J:J,MATCH('Personnel Data'!D188,'Operating Budget Load'!H:H,0))</f>
        <v>Student Services</v>
      </c>
    </row>
    <row r="189" spans="1:7" x14ac:dyDescent="0.3">
      <c r="A189" t="s">
        <v>1404</v>
      </c>
      <c r="C189" s="6" t="s">
        <v>1389</v>
      </c>
      <c r="D189" s="6" t="s">
        <v>67</v>
      </c>
      <c r="E189" s="281" t="s">
        <v>1391</v>
      </c>
      <c r="F189" s="262">
        <v>500</v>
      </c>
      <c r="G189" t="str">
        <f>INDEX('Operating Budget Load'!J:J,MATCH('Personnel Data'!D189,'Operating Budget Load'!H:H,0))</f>
        <v>Institutional Support</v>
      </c>
    </row>
    <row r="190" spans="1:7" x14ac:dyDescent="0.3">
      <c r="A190" t="s">
        <v>1404</v>
      </c>
      <c r="C190" s="6" t="s">
        <v>1389</v>
      </c>
      <c r="D190" s="6" t="s">
        <v>201</v>
      </c>
      <c r="E190" s="281" t="s">
        <v>1391</v>
      </c>
      <c r="F190" s="262">
        <v>13750</v>
      </c>
      <c r="G190" t="str">
        <f>INDEX('Operating Budget Load'!J:J,MATCH('Personnel Data'!D190,'Operating Budget Load'!H:H,0))</f>
        <v>O&amp;M Plant</v>
      </c>
    </row>
    <row r="191" spans="1:7" x14ac:dyDescent="0.3">
      <c r="A191" t="s">
        <v>1404</v>
      </c>
      <c r="C191" s="6" t="s">
        <v>1392</v>
      </c>
      <c r="D191" s="6" t="s">
        <v>201</v>
      </c>
      <c r="E191" s="281" t="s">
        <v>1393</v>
      </c>
      <c r="F191" s="262">
        <v>7000</v>
      </c>
      <c r="G191" t="str">
        <f>INDEX('Operating Budget Load'!J:J,MATCH('Personnel Data'!D191,'Operating Budget Load'!H:H,0))</f>
        <v>O&amp;M Plant</v>
      </c>
    </row>
    <row r="192" spans="1:7" x14ac:dyDescent="0.3">
      <c r="A192" t="s">
        <v>1404</v>
      </c>
      <c r="C192" s="6" t="s">
        <v>1394</v>
      </c>
      <c r="D192" s="6" t="s">
        <v>121</v>
      </c>
      <c r="E192" s="281" t="s">
        <v>1395</v>
      </c>
      <c r="F192" s="262">
        <v>139000</v>
      </c>
      <c r="G192" t="str">
        <f>INDEX('Operating Budget Load'!J:J,MATCH('Personnel Data'!D192,'Operating Budget Load'!H:H,0))</f>
        <v>Instruction</v>
      </c>
    </row>
    <row r="193" spans="1:14" x14ac:dyDescent="0.3">
      <c r="A193" t="s">
        <v>1404</v>
      </c>
      <c r="C193" s="6" t="s">
        <v>1394</v>
      </c>
      <c r="D193" s="6" t="s">
        <v>236</v>
      </c>
      <c r="E193" s="281" t="s">
        <v>1395</v>
      </c>
      <c r="F193" s="262">
        <v>0</v>
      </c>
      <c r="G193" t="str">
        <f>INDEX('Operating Budget Load'!J:J,MATCH('Personnel Data'!D193,'Operating Budget Load'!H:H,0))</f>
        <v>Instruction</v>
      </c>
    </row>
    <row r="194" spans="1:14" x14ac:dyDescent="0.3">
      <c r="A194" t="s">
        <v>1404</v>
      </c>
      <c r="C194" s="6" t="s">
        <v>1396</v>
      </c>
      <c r="D194" s="6" t="s">
        <v>170</v>
      </c>
      <c r="E194" s="281" t="s">
        <v>1397</v>
      </c>
      <c r="F194" s="262">
        <f>51688+(0.5*H201)</f>
        <v>132900.68561042799</v>
      </c>
      <c r="G194" t="str">
        <f>INDEX('Operating Budget Load'!J:J,MATCH('Personnel Data'!D194,'Operating Budget Load'!H:H,0))</f>
        <v>Instruction</v>
      </c>
    </row>
    <row r="195" spans="1:14" x14ac:dyDescent="0.3">
      <c r="A195" t="s">
        <v>1404</v>
      </c>
      <c r="C195" s="6" t="s">
        <v>1398</v>
      </c>
      <c r="D195" s="6" t="s">
        <v>26</v>
      </c>
      <c r="E195" s="281" t="s">
        <v>1399</v>
      </c>
      <c r="F195" s="262">
        <v>5600</v>
      </c>
      <c r="G195" t="str">
        <f>INDEX('Operating Budget Load'!J:J,MATCH('Personnel Data'!D195,'Operating Budget Load'!H:H,0))</f>
        <v>Academic Support</v>
      </c>
    </row>
    <row r="196" spans="1:14" x14ac:dyDescent="0.3">
      <c r="A196" t="s">
        <v>1404</v>
      </c>
      <c r="C196" s="6" t="s">
        <v>1400</v>
      </c>
      <c r="D196" s="6" t="s">
        <v>229</v>
      </c>
      <c r="E196" s="281" t="s">
        <v>1399</v>
      </c>
      <c r="F196" s="262">
        <v>11000</v>
      </c>
      <c r="G196" t="str">
        <f>INDEX('Operating Budget Load'!J:J,MATCH('Personnel Data'!D196,'Operating Budget Load'!H:H,0))</f>
        <v>Student Services</v>
      </c>
    </row>
    <row r="197" spans="1:14" x14ac:dyDescent="0.3">
      <c r="A197" t="s">
        <v>1404</v>
      </c>
      <c r="C197" s="6" t="s">
        <v>1401</v>
      </c>
      <c r="D197" s="6" t="s">
        <v>172</v>
      </c>
      <c r="E197" s="281" t="s">
        <v>1402</v>
      </c>
      <c r="F197" s="262">
        <f>8231+(0.4*H201)</f>
        <v>73201.148488342413</v>
      </c>
      <c r="G197" t="str">
        <f>INDEX('Operating Budget Load'!J:J,MATCH('Personnel Data'!D197,'Operating Budget Load'!H:H,0))</f>
        <v>Institutional Support</v>
      </c>
    </row>
    <row r="198" spans="1:14" x14ac:dyDescent="0.3">
      <c r="A198" t="s">
        <v>1404</v>
      </c>
      <c r="C198" s="6" t="s">
        <v>1403</v>
      </c>
      <c r="D198" s="6" t="s">
        <v>213</v>
      </c>
      <c r="E198" s="281" t="s">
        <v>1402</v>
      </c>
      <c r="F198" s="262">
        <f>6961+(0.1*H201)</f>
        <v>23203.537122085603</v>
      </c>
      <c r="G198" t="str">
        <f>INDEX('Operating Budget Load'!J:J,MATCH('Personnel Data'!D198,'Operating Budget Load'!H:H,0))</f>
        <v>O&amp;M Plant</v>
      </c>
    </row>
    <row r="200" spans="1:14" x14ac:dyDescent="0.3">
      <c r="F200" s="1">
        <f>SUM(F3:F198)</f>
        <v>8283693.9322636575</v>
      </c>
    </row>
    <row r="201" spans="1:14" x14ac:dyDescent="0.3">
      <c r="F201" s="1">
        <f>'Operating Budget Load'!J261</f>
        <v>8283693.9322636565</v>
      </c>
      <c r="H201" s="250">
        <v>162425.371220856</v>
      </c>
      <c r="I201" s="6" t="s">
        <v>3516</v>
      </c>
      <c r="J201" s="6"/>
      <c r="K201" s="6"/>
      <c r="L201" s="6"/>
      <c r="M201" s="6"/>
      <c r="N201" s="6"/>
    </row>
    <row r="202" spans="1:14" x14ac:dyDescent="0.3">
      <c r="F202" s="1">
        <f>F200-F201</f>
        <v>0</v>
      </c>
      <c r="H202" s="6"/>
      <c r="I202" s="6" t="s">
        <v>3517</v>
      </c>
      <c r="J202" s="6"/>
      <c r="K202" s="6"/>
      <c r="L202" s="6"/>
      <c r="M202" s="6"/>
      <c r="N202" s="6"/>
    </row>
    <row r="204" spans="1:14" x14ac:dyDescent="0.3">
      <c r="H204" s="5"/>
    </row>
  </sheetData>
  <sheetProtection algorithmName="SHA-512" hashValue="Qe5zVqWWmFkJ3f1HGJvZZbwymKmlPXSiHL/jPzD+Ws6P/fqketty1nWBdas1CmKNdUe9cNlplkX8GM36765zPQ==" saltValue="+8UTF1zrDq2fur/k60BAZg==" spinCount="100000" sheet="1" objects="1" scenarios="1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Master Budget</vt:lpstr>
      <vt:lpstr>Operating Budget Load</vt:lpstr>
      <vt:lpstr>Personnel Budget Load</vt:lpstr>
      <vt:lpstr>Operating Budget Worksheet</vt:lpstr>
      <vt:lpstr>OBW Dissemination</vt:lpstr>
      <vt:lpstr>OBW Data Filtered</vt:lpstr>
      <vt:lpstr>OBW Data Raw</vt:lpstr>
      <vt:lpstr>OBW Data Wrksht</vt:lpstr>
      <vt:lpstr>Personnel Data</vt:lpstr>
      <vt:lpstr>Academic Allocation</vt:lpstr>
      <vt:lpstr>Performance Allocation</vt:lpstr>
      <vt:lpstr>Peer Ratios</vt:lpstr>
      <vt:lpstr>Revenue Load</vt:lpstr>
      <vt:lpstr>Revenue Estimate</vt:lpstr>
      <vt:lpstr>Enrollment</vt:lpstr>
      <vt:lpstr>Fee Schedule</vt:lpstr>
    </vt:vector>
  </TitlesOfParts>
  <Company>University of Montana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Reid</dc:creator>
  <cp:lastModifiedBy>Michael Reid</cp:lastModifiedBy>
  <dcterms:created xsi:type="dcterms:W3CDTF">2020-10-19T16:46:41Z</dcterms:created>
  <dcterms:modified xsi:type="dcterms:W3CDTF">2020-12-08T17:10:47Z</dcterms:modified>
</cp:coreProperties>
</file>